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Chee-Peng\All files - CPY\DBC\DBC\Church finance\2014 onwards\"/>
    </mc:Choice>
  </mc:AlternateContent>
  <bookViews>
    <workbookView xWindow="108" yWindow="120" windowWidth="9312" windowHeight="4728" activeTab="2"/>
  </bookViews>
  <sheets>
    <sheet name="Detailed P&amp;L" sheetId="1" r:id="rId1"/>
    <sheet name="Summary P&amp;L" sheetId="2" state="hidden" r:id="rId2"/>
    <sheet name="Balance Sheet" sheetId="3" r:id="rId3"/>
  </sheets>
  <definedNames>
    <definedName name="_xlnm.Print_Area" localSheetId="2">'Balance Sheet'!$A$1:$C$44</definedName>
    <definedName name="_xlnm.Print_Area" localSheetId="0">'Detailed P&amp;L'!$A$1:$P$75</definedName>
    <definedName name="_xlnm.Print_Area" localSheetId="1">'Summary P&amp;L'!$A$1:$N$25</definedName>
  </definedNames>
  <calcPr calcId="152511"/>
</workbook>
</file>

<file path=xl/calcChain.xml><?xml version="1.0" encoding="utf-8"?>
<calcChain xmlns="http://schemas.openxmlformats.org/spreadsheetml/2006/main">
  <c r="C43" i="3" l="1"/>
  <c r="B42" i="3"/>
  <c r="C38" i="3"/>
  <c r="C36" i="3"/>
  <c r="C35" i="3"/>
  <c r="B33" i="3"/>
  <c r="N24" i="2"/>
  <c r="N22" i="2"/>
  <c r="N21" i="2"/>
  <c r="M24" i="2"/>
  <c r="M22" i="2"/>
  <c r="M21" i="2"/>
  <c r="N74" i="1"/>
  <c r="M74" i="1"/>
  <c r="N71" i="1"/>
  <c r="N70" i="1"/>
  <c r="M71" i="1"/>
  <c r="M70" i="1"/>
  <c r="N66" i="1"/>
  <c r="C13" i="3"/>
  <c r="M25" i="2"/>
  <c r="J25" i="2"/>
  <c r="G25" i="2"/>
  <c r="D25" i="2"/>
  <c r="C9" i="3"/>
  <c r="B8" i="3"/>
  <c r="N10" i="2"/>
  <c r="M10" i="2"/>
  <c r="N7" i="2"/>
  <c r="M7" i="2"/>
  <c r="M17" i="1"/>
  <c r="N17" i="1"/>
  <c r="N13" i="1"/>
  <c r="M13" i="1"/>
  <c r="N12" i="1"/>
  <c r="M75" i="1"/>
  <c r="J75" i="1"/>
  <c r="G75" i="1"/>
  <c r="D75" i="1"/>
  <c r="M72" i="1"/>
  <c r="J72" i="1"/>
  <c r="G72" i="1"/>
  <c r="D72" i="1"/>
  <c r="M18" i="1"/>
  <c r="J18" i="1"/>
  <c r="G18" i="1"/>
  <c r="D18" i="1"/>
</calcChain>
</file>

<file path=xl/sharedStrings.xml><?xml version="1.0" encoding="utf-8"?>
<sst xmlns="http://schemas.openxmlformats.org/spreadsheetml/2006/main" count="164" uniqueCount="126">
  <si>
    <t>Dalkeith Baptist Church</t>
  </si>
  <si>
    <t/>
  </si>
  <si>
    <t>July</t>
  </si>
  <si>
    <t>August</t>
  </si>
  <si>
    <t>September</t>
  </si>
  <si>
    <t>October</t>
  </si>
  <si>
    <t>November</t>
  </si>
  <si>
    <t>December</t>
  </si>
  <si>
    <t>January</t>
  </si>
  <si>
    <t>February</t>
  </si>
  <si>
    <t>March</t>
  </si>
  <si>
    <t>April</t>
  </si>
  <si>
    <t>May</t>
  </si>
  <si>
    <t>June</t>
  </si>
  <si>
    <t>Total</t>
  </si>
  <si>
    <t>Income</t>
  </si>
  <si>
    <t>Offering</t>
  </si>
  <si>
    <t>Weekly Offering</t>
  </si>
  <si>
    <t>Special offering</t>
  </si>
  <si>
    <t>Total Offering</t>
  </si>
  <si>
    <t>Bank interest</t>
  </si>
  <si>
    <t>BFS main account interest</t>
  </si>
  <si>
    <t>BFS savings interest</t>
  </si>
  <si>
    <t>BFS term deposit interest</t>
  </si>
  <si>
    <t>Total Bank interest</t>
  </si>
  <si>
    <t>Other income</t>
  </si>
  <si>
    <t>Rental income</t>
  </si>
  <si>
    <t>Donations</t>
  </si>
  <si>
    <t>Total Other income</t>
  </si>
  <si>
    <t>Total Income</t>
  </si>
  <si>
    <t>Expenditure</t>
  </si>
  <si>
    <t>Stipend</t>
  </si>
  <si>
    <t>Pastor's stipend</t>
  </si>
  <si>
    <t>Pastor's ministry account</t>
  </si>
  <si>
    <t>Pastor's superannuation</t>
  </si>
  <si>
    <t>Pastor's long service leave</t>
  </si>
  <si>
    <t>Total Stipend</t>
  </si>
  <si>
    <t>Ministry expenses</t>
  </si>
  <si>
    <t>Pulpit fees</t>
  </si>
  <si>
    <t>Ministry traning &amp; seminars</t>
  </si>
  <si>
    <t>Encouragement awards</t>
  </si>
  <si>
    <t>Total Ministry expenses</t>
  </si>
  <si>
    <t>Missions and donations</t>
  </si>
  <si>
    <t>Combined budget BCWA</t>
  </si>
  <si>
    <t>Shenton Christian Council</t>
  </si>
  <si>
    <t>Ken and Jocelyn Elliott</t>
  </si>
  <si>
    <t>Mission - General</t>
  </si>
  <si>
    <t>Zambian Pastors</t>
  </si>
  <si>
    <t>AFES - N Randall</t>
  </si>
  <si>
    <t>WEC - Peter &amp; Damaris</t>
  </si>
  <si>
    <t>AFES - Tom Conyers</t>
  </si>
  <si>
    <t>Brian Taylor</t>
  </si>
  <si>
    <t>Total Missions and donations</t>
  </si>
  <si>
    <t>Administration expenses</t>
  </si>
  <si>
    <t>Advertising</t>
  </si>
  <si>
    <t>Internet charges</t>
  </si>
  <si>
    <t>Copyrights and licenses</t>
  </si>
  <si>
    <t>Flowers, cards &amp; gifts</t>
  </si>
  <si>
    <t>Printing &amp; stationery</t>
  </si>
  <si>
    <t>Subscriptions &amp; reports</t>
  </si>
  <si>
    <t>Total Administration expenses</t>
  </si>
  <si>
    <t>Insurance</t>
  </si>
  <si>
    <t>Insurance - property</t>
  </si>
  <si>
    <t>Insurance - workers comp.</t>
  </si>
  <si>
    <t>Total Insurance</t>
  </si>
  <si>
    <t>Fixed assets</t>
  </si>
  <si>
    <t>Utilities</t>
  </si>
  <si>
    <t>Electricity</t>
  </si>
  <si>
    <t>Gas</t>
  </si>
  <si>
    <t>Total Utilities</t>
  </si>
  <si>
    <t>Rates</t>
  </si>
  <si>
    <t>Council rates</t>
  </si>
  <si>
    <t>Water rates</t>
  </si>
  <si>
    <t>Total Rates</t>
  </si>
  <si>
    <t>Maintenance</t>
  </si>
  <si>
    <t>Cleaning</t>
  </si>
  <si>
    <t>Cleaning materials</t>
  </si>
  <si>
    <t>Repairs to equipment</t>
  </si>
  <si>
    <t>Provision for improvements</t>
  </si>
  <si>
    <t>Repairs to Church</t>
  </si>
  <si>
    <t>Repairs to Manse</t>
  </si>
  <si>
    <t>Lawn Mowing</t>
  </si>
  <si>
    <t>Total Maintenance</t>
  </si>
  <si>
    <t>Total Expenditure</t>
  </si>
  <si>
    <t>Assets</t>
  </si>
  <si>
    <t>Cash at bank</t>
  </si>
  <si>
    <t>BFS main account</t>
  </si>
  <si>
    <t>BFS savings at call</t>
  </si>
  <si>
    <t>BFS term deposit</t>
  </si>
  <si>
    <t>Total Cash at bank</t>
  </si>
  <si>
    <t>Other Current Assets</t>
  </si>
  <si>
    <t>Other debtors</t>
  </si>
  <si>
    <t>Total Other Current Assets</t>
  </si>
  <si>
    <t>Total Assets</t>
  </si>
  <si>
    <t>Liabilities</t>
  </si>
  <si>
    <t>Contra items</t>
  </si>
  <si>
    <t>Contra items b/fwd</t>
  </si>
  <si>
    <t>Contra receipts</t>
  </si>
  <si>
    <t>Contra payments</t>
  </si>
  <si>
    <t>Total Contra items</t>
  </si>
  <si>
    <t>Reimbursements and recoveries</t>
  </si>
  <si>
    <t>Recoveries - insurance</t>
  </si>
  <si>
    <t>Total Reimbursements and recoveries</t>
  </si>
  <si>
    <t>Welfare</t>
  </si>
  <si>
    <t>Welfare - b/fwd</t>
  </si>
  <si>
    <t>Welfare receipts</t>
  </si>
  <si>
    <t>Welfare payments</t>
  </si>
  <si>
    <t>Total Welfare</t>
  </si>
  <si>
    <t>GST Liabilities</t>
  </si>
  <si>
    <t>GST paid</t>
  </si>
  <si>
    <t>Total GST Liabilities</t>
  </si>
  <si>
    <t>Special funds and reserves</t>
  </si>
  <si>
    <t>Total Special funds and reserves</t>
  </si>
  <si>
    <t>Total Liabilities</t>
  </si>
  <si>
    <t>Net Assets</t>
  </si>
  <si>
    <t>Members' Funds</t>
  </si>
  <si>
    <t>Retained surplus</t>
  </si>
  <si>
    <t>Current surplus/(deficit)</t>
  </si>
  <si>
    <t>Total Members' Funds</t>
  </si>
  <si>
    <t>Income and Expenditure Statement</t>
  </si>
  <si>
    <t>30 June 2019</t>
  </si>
  <si>
    <t>Comments</t>
  </si>
  <si>
    <t>Budget</t>
  </si>
  <si>
    <t xml:space="preserve">Assets and Liabilities Statement </t>
  </si>
  <si>
    <t>As at 30 June 2019</t>
  </si>
  <si>
    <t>Net Surplus/(Deficit)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</si>
</sst>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4">
    <numFmt numFmtId="44" formatCode="_-&quot;$&quot;* #,##0.00_-;\-&quot;$&quot;* #,##0.00_-;_-&quot;$&quot;* &quot;-&quot;??_-;_-@_-"/>
    <numFmt numFmtId="164" formatCode="&quot;$&quot;#,##0.00_);[Red]\(&quot;$&quot;#,##0.00\)"/>
    <numFmt numFmtId="165" formatCode="&quot;$&quot;#,##0.00"/>
    <numFmt numFmtId="166" formatCode="#,##0;\(#,##0\)"/>
  </numFmts>
  <fonts count="12" x14ac:knownFonts="1">
    <font>
      <sz val="10"/>
      <name val="Arial"/>
    </font>
    <font>
      <b/>
      <sz val="10"/>
      <name val="Arial"/>
    </font>
    <font>
      <sz val="8"/>
      <name val="Arial"/>
      <family val="2"/>
    </font>
    <font>
      <sz val="9"/>
      <name val="Arial"/>
      <family val="2"/>
    </font>
    <font>
      <i/>
      <sz val="8"/>
      <name val="Times New Roman"/>
      <family val="1"/>
    </font>
    <font>
      <sz val="8"/>
      <color indexed="56"/>
      <name val="Arial"/>
      <family val="2"/>
    </font>
    <font>
      <sz val="10"/>
      <name val="Arial"/>
      <family val="2"/>
    </font>
    <font>
      <b/>
      <sz val="10"/>
      <name val="Arial"/>
      <family val="2"/>
    </font>
    <font>
      <b/>
      <sz val="8"/>
      <name val="Arial"/>
      <family val="2"/>
    </font>
    <font>
      <i/>
      <sz val="9"/>
      <name val="Arial"/>
      <family val="2"/>
    </font>
    <font>
      <i/>
      <sz val="8"/>
      <name val="Arial"/>
      <family val="2"/>
    </font>
    <font>
      <b/>
      <sz val="9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</fills>
  <borders count="16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3">
    <xf numFmtId="0" fontId="0" fillId="0" borderId="0"/>
    <xf numFmtId="0" fontId="6" fillId="0" borderId="0"/>
    <xf numFmtId="44" fontId="6" fillId="0" borderId="0" applyFont="0" applyFill="0" applyBorder="0" applyAlignment="0" applyProtection="0"/>
  </cellStyleXfs>
  <cellXfs count="139">
    <xf numFmtId="0" fontId="0" fillId="0" borderId="0" xfId="0"/>
    <xf numFmtId="0" fontId="2" fillId="0" borderId="0" xfId="0" applyFont="1"/>
    <xf numFmtId="0" fontId="2" fillId="0" borderId="0" xfId="0" applyFont="1" applyBorder="1"/>
    <xf numFmtId="0" fontId="2" fillId="0" borderId="0" xfId="0" applyFont="1" applyAlignment="1">
      <alignment horizontal="left"/>
    </xf>
    <xf numFmtId="0" fontId="1" fillId="0" borderId="0" xfId="0" applyFont="1" applyAlignment="1">
      <alignment horizontal="center"/>
    </xf>
    <xf numFmtId="164" fontId="0" fillId="0" borderId="0" xfId="0" applyNumberFormat="1"/>
    <xf numFmtId="0" fontId="3" fillId="0" borderId="0" xfId="0" applyFont="1"/>
    <xf numFmtId="0" fontId="3" fillId="0" borderId="0" xfId="0" applyNumberFormat="1" applyFont="1" applyAlignment="1">
      <alignment vertical="top" wrapText="1"/>
    </xf>
    <xf numFmtId="0" fontId="3" fillId="0" borderId="0" xfId="0" applyFont="1" applyAlignment="1">
      <alignment vertical="top" wrapText="1"/>
    </xf>
    <xf numFmtId="0" fontId="2" fillId="0" borderId="0" xfId="0" applyFont="1" applyAlignment="1">
      <alignment vertical="top" wrapText="1"/>
    </xf>
    <xf numFmtId="0" fontId="2" fillId="0" borderId="0" xfId="0" applyNumberFormat="1" applyFont="1" applyAlignment="1">
      <alignment horizontal="justify"/>
    </xf>
    <xf numFmtId="0" fontId="2" fillId="3" borderId="0" xfId="0" applyFont="1" applyFill="1" applyBorder="1"/>
    <xf numFmtId="0" fontId="2" fillId="3" borderId="0" xfId="0" applyFont="1" applyFill="1"/>
    <xf numFmtId="0" fontId="2" fillId="3" borderId="0" xfId="0" applyFont="1" applyFill="1" applyAlignment="1">
      <alignment horizontal="left"/>
    </xf>
    <xf numFmtId="0" fontId="6" fillId="3" borderId="0" xfId="0" applyFont="1" applyFill="1"/>
    <xf numFmtId="164" fontId="6" fillId="3" borderId="0" xfId="0" applyNumberFormat="1" applyFont="1" applyFill="1"/>
    <xf numFmtId="166" fontId="7" fillId="3" borderId="1" xfId="1" applyNumberFormat="1" applyFont="1" applyFill="1" applyBorder="1" applyAlignment="1">
      <alignment horizontal="center" vertical="center"/>
    </xf>
    <xf numFmtId="166" fontId="7" fillId="3" borderId="0" xfId="1" applyNumberFormat="1" applyFont="1" applyFill="1" applyBorder="1" applyAlignment="1">
      <alignment horizontal="center" vertical="center"/>
    </xf>
    <xf numFmtId="166" fontId="7" fillId="3" borderId="2" xfId="1" quotePrefix="1" applyNumberFormat="1" applyFont="1" applyFill="1" applyBorder="1" applyAlignment="1">
      <alignment horizontal="center" vertical="center"/>
    </xf>
    <xf numFmtId="0" fontId="1" fillId="2" borderId="0" xfId="0" applyFont="1" applyFill="1" applyBorder="1" applyAlignment="1">
      <alignment horizontal="center"/>
    </xf>
    <xf numFmtId="0" fontId="9" fillId="3" borderId="0" xfId="0" applyFont="1" applyFill="1" applyBorder="1" applyAlignment="1">
      <alignment horizontal="left"/>
    </xf>
    <xf numFmtId="0" fontId="9" fillId="3" borderId="0" xfId="0" applyFont="1" applyFill="1" applyBorder="1" applyAlignment="1">
      <alignment horizontal="center"/>
    </xf>
    <xf numFmtId="0" fontId="10" fillId="3" borderId="0" xfId="0" applyFont="1" applyFill="1" applyBorder="1" applyAlignment="1">
      <alignment horizontal="right"/>
    </xf>
    <xf numFmtId="0" fontId="7" fillId="3" borderId="0" xfId="0" applyFont="1" applyFill="1" applyBorder="1" applyAlignment="1">
      <alignment horizontal="center"/>
    </xf>
    <xf numFmtId="166" fontId="2" fillId="3" borderId="0" xfId="0" applyNumberFormat="1" applyFont="1" applyFill="1"/>
    <xf numFmtId="166" fontId="2" fillId="0" borderId="0" xfId="0" applyNumberFormat="1" applyFont="1"/>
    <xf numFmtId="166" fontId="0" fillId="0" borderId="0" xfId="0" applyNumberFormat="1"/>
    <xf numFmtId="166" fontId="2" fillId="3" borderId="0" xfId="0" applyNumberFormat="1" applyFont="1" applyFill="1" applyAlignment="1">
      <alignment horizontal="left"/>
    </xf>
    <xf numFmtId="166" fontId="11" fillId="3" borderId="2" xfId="0" applyNumberFormat="1" applyFont="1" applyFill="1" applyBorder="1"/>
    <xf numFmtId="166" fontId="3" fillId="3" borderId="2" xfId="0" applyNumberFormat="1" applyFont="1" applyFill="1" applyBorder="1"/>
    <xf numFmtId="166" fontId="11" fillId="3" borderId="0" xfId="0" applyNumberFormat="1" applyFont="1" applyFill="1" applyBorder="1"/>
    <xf numFmtId="166" fontId="3" fillId="3" borderId="0" xfId="0" applyNumberFormat="1" applyFont="1" applyFill="1" applyBorder="1"/>
    <xf numFmtId="166" fontId="11" fillId="3" borderId="3" xfId="0" applyNumberFormat="1" applyFont="1" applyFill="1" applyBorder="1"/>
    <xf numFmtId="166" fontId="11" fillId="3" borderId="1" xfId="0" applyNumberFormat="1" applyFont="1" applyFill="1" applyBorder="1"/>
    <xf numFmtId="166" fontId="3" fillId="3" borderId="3" xfId="0" applyNumberFormat="1" applyFont="1" applyFill="1" applyBorder="1"/>
    <xf numFmtId="166" fontId="3" fillId="3" borderId="1" xfId="0" applyNumberFormat="1" applyFont="1" applyFill="1" applyBorder="1"/>
    <xf numFmtId="49" fontId="9" fillId="3" borderId="5" xfId="0" applyNumberFormat="1" applyFont="1" applyFill="1" applyBorder="1" applyAlignment="1">
      <alignment horizontal="left"/>
    </xf>
    <xf numFmtId="0" fontId="9" fillId="3" borderId="1" xfId="0" applyFont="1" applyFill="1" applyBorder="1" applyAlignment="1">
      <alignment horizontal="left"/>
    </xf>
    <xf numFmtId="0" fontId="2" fillId="3" borderId="1" xfId="0" applyFont="1" applyFill="1" applyBorder="1"/>
    <xf numFmtId="0" fontId="9" fillId="3" borderId="1" xfId="0" applyFont="1" applyFill="1" applyBorder="1" applyAlignment="1">
      <alignment horizontal="center"/>
    </xf>
    <xf numFmtId="0" fontId="9" fillId="3" borderId="6" xfId="0" applyFont="1" applyFill="1" applyBorder="1" applyAlignment="1">
      <alignment horizontal="center"/>
    </xf>
    <xf numFmtId="49" fontId="9" fillId="3" borderId="7" xfId="0" applyNumberFormat="1" applyFont="1" applyFill="1" applyBorder="1" applyAlignment="1">
      <alignment horizontal="left"/>
    </xf>
    <xf numFmtId="0" fontId="9" fillId="3" borderId="8" xfId="0" applyFont="1" applyFill="1" applyBorder="1" applyAlignment="1">
      <alignment horizontal="center"/>
    </xf>
    <xf numFmtId="49" fontId="7" fillId="3" borderId="7" xfId="0" applyNumberFormat="1" applyFont="1" applyFill="1" applyBorder="1" applyAlignment="1">
      <alignment horizontal="center"/>
    </xf>
    <xf numFmtId="0" fontId="11" fillId="3" borderId="7" xfId="0" applyFont="1" applyFill="1" applyBorder="1"/>
    <xf numFmtId="166" fontId="3" fillId="3" borderId="8" xfId="0" applyNumberFormat="1" applyFont="1" applyFill="1" applyBorder="1"/>
    <xf numFmtId="0" fontId="3" fillId="3" borderId="7" xfId="0" applyFont="1" applyFill="1" applyBorder="1"/>
    <xf numFmtId="166" fontId="11" fillId="3" borderId="9" xfId="0" applyNumberFormat="1" applyFont="1" applyFill="1" applyBorder="1"/>
    <xf numFmtId="166" fontId="11" fillId="3" borderId="6" xfId="0" applyNumberFormat="1" applyFont="1" applyFill="1" applyBorder="1"/>
    <xf numFmtId="166" fontId="11" fillId="3" borderId="10" xfId="0" applyNumberFormat="1" applyFont="1" applyFill="1" applyBorder="1"/>
    <xf numFmtId="166" fontId="3" fillId="3" borderId="10" xfId="0" applyNumberFormat="1" applyFont="1" applyFill="1" applyBorder="1"/>
    <xf numFmtId="49" fontId="9" fillId="3" borderId="11" xfId="0" applyNumberFormat="1" applyFont="1" applyFill="1" applyBorder="1" applyAlignment="1">
      <alignment horizontal="left"/>
    </xf>
    <xf numFmtId="0" fontId="9" fillId="3" borderId="2" xfId="0" applyFont="1" applyFill="1" applyBorder="1" applyAlignment="1">
      <alignment horizontal="left"/>
    </xf>
    <xf numFmtId="0" fontId="2" fillId="3" borderId="2" xfId="0" applyFont="1" applyFill="1" applyBorder="1"/>
    <xf numFmtId="0" fontId="9" fillId="3" borderId="2" xfId="0" applyFont="1" applyFill="1" applyBorder="1" applyAlignment="1">
      <alignment horizontal="center"/>
    </xf>
    <xf numFmtId="0" fontId="9" fillId="3" borderId="10" xfId="0" applyFont="1" applyFill="1" applyBorder="1" applyAlignment="1">
      <alignment horizontal="center"/>
    </xf>
    <xf numFmtId="166" fontId="3" fillId="3" borderId="7" xfId="0" applyNumberFormat="1" applyFont="1" applyFill="1" applyBorder="1"/>
    <xf numFmtId="166" fontId="11" fillId="3" borderId="12" xfId="0" applyNumberFormat="1" applyFont="1" applyFill="1" applyBorder="1"/>
    <xf numFmtId="166" fontId="11" fillId="3" borderId="5" xfId="0" applyNumberFormat="1" applyFont="1" applyFill="1" applyBorder="1"/>
    <xf numFmtId="166" fontId="3" fillId="3" borderId="5" xfId="0" applyNumberFormat="1" applyFont="1" applyFill="1" applyBorder="1"/>
    <xf numFmtId="166" fontId="11" fillId="3" borderId="11" xfId="0" applyNumberFormat="1" applyFont="1" applyFill="1" applyBorder="1"/>
    <xf numFmtId="166" fontId="3" fillId="3" borderId="11" xfId="0" applyNumberFormat="1" applyFont="1" applyFill="1" applyBorder="1"/>
    <xf numFmtId="166" fontId="3" fillId="3" borderId="12" xfId="0" applyNumberFormat="1" applyFont="1" applyFill="1" applyBorder="1"/>
    <xf numFmtId="0" fontId="7" fillId="3" borderId="12" xfId="0" applyFont="1" applyFill="1" applyBorder="1" applyAlignment="1">
      <alignment horizontal="center"/>
    </xf>
    <xf numFmtId="0" fontId="7" fillId="3" borderId="3" xfId="0" applyFont="1" applyFill="1" applyBorder="1" applyAlignment="1">
      <alignment horizontal="center"/>
    </xf>
    <xf numFmtId="0" fontId="7" fillId="3" borderId="9" xfId="0" applyFont="1" applyFill="1" applyBorder="1" applyAlignment="1">
      <alignment horizontal="center"/>
    </xf>
    <xf numFmtId="166" fontId="11" fillId="3" borderId="8" xfId="0" applyNumberFormat="1" applyFont="1" applyFill="1" applyBorder="1"/>
    <xf numFmtId="166" fontId="11" fillId="3" borderId="7" xfId="0" applyNumberFormat="1" applyFont="1" applyFill="1" applyBorder="1"/>
    <xf numFmtId="0" fontId="7" fillId="3" borderId="4" xfId="1" applyFont="1" applyFill="1" applyBorder="1" applyAlignment="1">
      <alignment horizontal="center"/>
    </xf>
    <xf numFmtId="3" fontId="2" fillId="3" borderId="0" xfId="1" applyNumberFormat="1" applyFont="1" applyFill="1"/>
    <xf numFmtId="166" fontId="6" fillId="0" borderId="0" xfId="0" applyNumberFormat="1" applyFont="1" applyBorder="1"/>
    <xf numFmtId="0" fontId="6" fillId="0" borderId="0" xfId="0" applyFont="1" applyBorder="1"/>
    <xf numFmtId="164" fontId="6" fillId="0" borderId="0" xfId="0" applyNumberFormat="1" applyFont="1" applyBorder="1"/>
    <xf numFmtId="166" fontId="2" fillId="0" borderId="0" xfId="0" applyNumberFormat="1" applyFont="1" applyBorder="1"/>
    <xf numFmtId="166" fontId="2" fillId="3" borderId="0" xfId="1" applyNumberFormat="1" applyFont="1" applyFill="1"/>
    <xf numFmtId="0" fontId="6" fillId="3" borderId="0" xfId="1" applyFont="1" applyFill="1"/>
    <xf numFmtId="0" fontId="2" fillId="3" borderId="0" xfId="1" applyFont="1" applyFill="1"/>
    <xf numFmtId="166" fontId="2" fillId="3" borderId="7" xfId="0" applyNumberFormat="1" applyFont="1" applyFill="1" applyBorder="1"/>
    <xf numFmtId="166" fontId="2" fillId="0" borderId="8" xfId="0" applyNumberFormat="1" applyFont="1" applyBorder="1"/>
    <xf numFmtId="166" fontId="6" fillId="3" borderId="7" xfId="0" applyNumberFormat="1" applyFont="1" applyFill="1" applyBorder="1"/>
    <xf numFmtId="166" fontId="2" fillId="3" borderId="11" xfId="0" applyNumberFormat="1" applyFont="1" applyFill="1" applyBorder="1"/>
    <xf numFmtId="166" fontId="2" fillId="0" borderId="10" xfId="0" applyNumberFormat="1" applyFont="1" applyBorder="1"/>
    <xf numFmtId="166" fontId="3" fillId="0" borderId="13" xfId="0" applyNumberFormat="1" applyFont="1" applyBorder="1"/>
    <xf numFmtId="166" fontId="2" fillId="0" borderId="14" xfId="0" applyNumberFormat="1" applyFont="1" applyBorder="1"/>
    <xf numFmtId="166" fontId="3" fillId="0" borderId="14" xfId="0" applyNumberFormat="1" applyFont="1" applyBorder="1"/>
    <xf numFmtId="166" fontId="3" fillId="0" borderId="15" xfId="0" applyNumberFormat="1" applyFont="1" applyBorder="1"/>
    <xf numFmtId="166" fontId="11" fillId="3" borderId="4" xfId="2" applyNumberFormat="1" applyFont="1" applyFill="1" applyBorder="1" applyAlignment="1">
      <alignment wrapText="1"/>
    </xf>
    <xf numFmtId="166" fontId="11" fillId="0" borderId="4" xfId="0" applyNumberFormat="1" applyFont="1" applyBorder="1"/>
    <xf numFmtId="0" fontId="3" fillId="3" borderId="0" xfId="0" applyFont="1" applyFill="1" applyBorder="1"/>
    <xf numFmtId="166" fontId="2" fillId="0" borderId="0" xfId="0" applyNumberFormat="1" applyFont="1" applyAlignment="1">
      <alignment horizontal="left"/>
    </xf>
    <xf numFmtId="0" fontId="2" fillId="0" borderId="1" xfId="0" applyFont="1" applyBorder="1"/>
    <xf numFmtId="0" fontId="2" fillId="0" borderId="2" xfId="0" applyFont="1" applyBorder="1"/>
    <xf numFmtId="166" fontId="3" fillId="3" borderId="6" xfId="0" applyNumberFormat="1" applyFont="1" applyFill="1" applyBorder="1"/>
    <xf numFmtId="166" fontId="11" fillId="3" borderId="4" xfId="0" applyNumberFormat="1" applyFont="1" applyFill="1" applyBorder="1"/>
    <xf numFmtId="166" fontId="3" fillId="3" borderId="13" xfId="0" applyNumberFormat="1" applyFont="1" applyFill="1" applyBorder="1"/>
    <xf numFmtId="166" fontId="3" fillId="3" borderId="14" xfId="0" applyNumberFormat="1" applyFont="1" applyFill="1" applyBorder="1"/>
    <xf numFmtId="49" fontId="7" fillId="3" borderId="13" xfId="0" applyNumberFormat="1" applyFont="1" applyFill="1" applyBorder="1" applyAlignment="1">
      <alignment horizontal="center"/>
    </xf>
    <xf numFmtId="0" fontId="11" fillId="3" borderId="14" xfId="0" applyFont="1" applyFill="1" applyBorder="1"/>
    <xf numFmtId="0" fontId="3" fillId="3" borderId="14" xfId="0" applyFont="1" applyFill="1" applyBorder="1"/>
    <xf numFmtId="166" fontId="3" fillId="0" borderId="12" xfId="0" applyNumberFormat="1" applyFont="1" applyBorder="1"/>
    <xf numFmtId="166" fontId="3" fillId="0" borderId="3" xfId="0" applyNumberFormat="1" applyFont="1" applyBorder="1"/>
    <xf numFmtId="166" fontId="11" fillId="0" borderId="3" xfId="0" applyNumberFormat="1" applyFont="1" applyBorder="1"/>
    <xf numFmtId="166" fontId="3" fillId="0" borderId="9" xfId="0" applyNumberFormat="1" applyFont="1" applyBorder="1"/>
    <xf numFmtId="166" fontId="7" fillId="3" borderId="5" xfId="1" applyNumberFormat="1" applyFont="1" applyFill="1" applyBorder="1" applyAlignment="1">
      <alignment horizontal="center"/>
    </xf>
    <xf numFmtId="166" fontId="7" fillId="3" borderId="7" xfId="1" applyNumberFormat="1" applyFont="1" applyFill="1" applyBorder="1" applyAlignment="1">
      <alignment horizontal="center"/>
    </xf>
    <xf numFmtId="166" fontId="7" fillId="3" borderId="11" xfId="1" applyNumberFormat="1" applyFont="1" applyFill="1" applyBorder="1" applyAlignment="1">
      <alignment horizontal="center"/>
    </xf>
    <xf numFmtId="0" fontId="4" fillId="3" borderId="0" xfId="0" applyNumberFormat="1" applyFont="1" applyFill="1" applyBorder="1" applyAlignment="1">
      <alignment horizontal="centerContinuous"/>
    </xf>
    <xf numFmtId="166" fontId="2" fillId="3" borderId="0" xfId="0" applyNumberFormat="1" applyFont="1" applyFill="1" applyBorder="1" applyAlignment="1">
      <alignment horizontal="justify"/>
    </xf>
    <xf numFmtId="0" fontId="4" fillId="3" borderId="1" xfId="0" applyNumberFormat="1" applyFont="1" applyFill="1" applyBorder="1" applyAlignment="1">
      <alignment horizontal="centerContinuous"/>
    </xf>
    <xf numFmtId="0" fontId="2" fillId="0" borderId="6" xfId="0" applyFont="1" applyBorder="1"/>
    <xf numFmtId="0" fontId="2" fillId="0" borderId="8" xfId="0" applyFont="1" applyBorder="1"/>
    <xf numFmtId="0" fontId="4" fillId="3" borderId="2" xfId="0" applyNumberFormat="1" applyFont="1" applyFill="1" applyBorder="1" applyAlignment="1">
      <alignment horizontal="centerContinuous"/>
    </xf>
    <xf numFmtId="0" fontId="2" fillId="0" borderId="10" xfId="0" applyFont="1" applyBorder="1"/>
    <xf numFmtId="49" fontId="11" fillId="3" borderId="5" xfId="0" applyNumberFormat="1" applyFont="1" applyFill="1" applyBorder="1" applyAlignment="1">
      <alignment vertical="top" wrapText="1"/>
    </xf>
    <xf numFmtId="165" fontId="3" fillId="0" borderId="6" xfId="0" applyNumberFormat="1" applyFont="1" applyBorder="1" applyAlignment="1">
      <alignment vertical="top" wrapText="1"/>
    </xf>
    <xf numFmtId="49" fontId="11" fillId="3" borderId="7" xfId="0" applyNumberFormat="1" applyFont="1" applyFill="1" applyBorder="1" applyAlignment="1">
      <alignment vertical="top" wrapText="1"/>
    </xf>
    <xf numFmtId="165" fontId="3" fillId="0" borderId="8" xfId="0" applyNumberFormat="1" applyFont="1" applyBorder="1" applyAlignment="1">
      <alignment vertical="top" wrapText="1"/>
    </xf>
    <xf numFmtId="49" fontId="3" fillId="3" borderId="7" xfId="0" applyNumberFormat="1" applyFont="1" applyFill="1" applyBorder="1" applyAlignment="1">
      <alignment vertical="top" wrapText="1"/>
    </xf>
    <xf numFmtId="166" fontId="3" fillId="0" borderId="8" xfId="0" applyNumberFormat="1" applyFont="1" applyBorder="1" applyAlignment="1">
      <alignment vertical="top" wrapText="1"/>
    </xf>
    <xf numFmtId="166" fontId="11" fillId="3" borderId="8" xfId="0" applyNumberFormat="1" applyFont="1" applyFill="1" applyBorder="1" applyAlignment="1">
      <alignment horizontal="right" vertical="top" wrapText="1"/>
    </xf>
    <xf numFmtId="166" fontId="11" fillId="3" borderId="10" xfId="0" applyNumberFormat="1" applyFont="1" applyFill="1" applyBorder="1" applyAlignment="1">
      <alignment horizontal="right" vertical="top" wrapText="1"/>
    </xf>
    <xf numFmtId="166" fontId="8" fillId="0" borderId="8" xfId="0" applyNumberFormat="1" applyFont="1" applyBorder="1"/>
    <xf numFmtId="49" fontId="5" fillId="3" borderId="11" xfId="0" applyNumberFormat="1" applyFont="1" applyFill="1" applyBorder="1"/>
    <xf numFmtId="164" fontId="3" fillId="3" borderId="5" xfId="0" applyNumberFormat="1" applyFont="1" applyFill="1" applyBorder="1" applyAlignment="1">
      <alignment horizontal="right" vertical="top" wrapText="1"/>
    </xf>
    <xf numFmtId="164" fontId="3" fillId="3" borderId="7" xfId="0" applyNumberFormat="1" applyFont="1" applyFill="1" applyBorder="1" applyAlignment="1">
      <alignment horizontal="right" vertical="top" wrapText="1"/>
    </xf>
    <xf numFmtId="166" fontId="3" fillId="3" borderId="7" xfId="0" applyNumberFormat="1" applyFont="1" applyFill="1" applyBorder="1" applyAlignment="1">
      <alignment horizontal="right" vertical="top" wrapText="1"/>
    </xf>
    <xf numFmtId="166" fontId="3" fillId="3" borderId="11" xfId="0" applyNumberFormat="1" applyFont="1" applyFill="1" applyBorder="1" applyAlignment="1">
      <alignment horizontal="right" vertical="top" wrapText="1"/>
    </xf>
    <xf numFmtId="166" fontId="2" fillId="0" borderId="7" xfId="0" applyNumberFormat="1" applyFont="1" applyBorder="1"/>
    <xf numFmtId="166" fontId="8" fillId="0" borderId="7" xfId="0" applyNumberFormat="1" applyFont="1" applyBorder="1"/>
    <xf numFmtId="166" fontId="11" fillId="3" borderId="7" xfId="0" applyNumberFormat="1" applyFont="1" applyFill="1" applyBorder="1" applyAlignment="1">
      <alignment horizontal="right" vertical="top" wrapText="1"/>
    </xf>
    <xf numFmtId="166" fontId="5" fillId="3" borderId="11" xfId="0" applyNumberFormat="1" applyFont="1" applyFill="1" applyBorder="1" applyAlignment="1">
      <alignment horizontal="justify"/>
    </xf>
    <xf numFmtId="166" fontId="11" fillId="3" borderId="9" xfId="0" applyNumberFormat="1" applyFont="1" applyFill="1" applyBorder="1" applyAlignment="1">
      <alignment horizontal="right" vertical="top" wrapText="1"/>
    </xf>
    <xf numFmtId="0" fontId="3" fillId="0" borderId="15" xfId="0" applyFont="1" applyBorder="1"/>
    <xf numFmtId="0" fontId="7" fillId="3" borderId="4" xfId="0" applyFont="1" applyFill="1" applyBorder="1" applyAlignment="1">
      <alignment horizontal="center"/>
    </xf>
    <xf numFmtId="166" fontId="11" fillId="3" borderId="13" xfId="0" applyNumberFormat="1" applyFont="1" applyFill="1" applyBorder="1"/>
    <xf numFmtId="166" fontId="11" fillId="3" borderId="14" xfId="0" applyNumberFormat="1" applyFont="1" applyFill="1" applyBorder="1"/>
    <xf numFmtId="166" fontId="11" fillId="3" borderId="15" xfId="0" applyNumberFormat="1" applyFont="1" applyFill="1" applyBorder="1"/>
    <xf numFmtId="166" fontId="3" fillId="3" borderId="4" xfId="0" applyNumberFormat="1" applyFont="1" applyFill="1" applyBorder="1"/>
    <xf numFmtId="0" fontId="3" fillId="3" borderId="15" xfId="0" applyFont="1" applyFill="1" applyBorder="1"/>
  </cellXfs>
  <cellStyles count="3">
    <cellStyle name="Currency 3" xfId="2"/>
    <cellStyle name="Normal" xfId="0" builtinId="0"/>
    <cellStyle name="Normal 2" xfId="1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DD0806"/>
      <rgbColor rgb="001FB714"/>
      <rgbColor rgb="000000D4"/>
      <rgbColor rgb="00FCF305"/>
      <rgbColor rgb="00F20884"/>
      <rgbColor rgb="0000ABEA"/>
      <rgbColor rgb="00900000"/>
      <rgbColor rgb="00006411"/>
      <rgbColor rgb="00000090"/>
      <rgbColor rgb="0090713A"/>
      <rgbColor rgb="004600A5"/>
      <rgbColor rgb="00008080"/>
      <rgbColor rgb="00C0C0C0"/>
      <rgbColor rgb="00808080"/>
      <rgbColor rgb="008080FF"/>
      <rgbColor rgb="00802060"/>
      <rgbColor rgb="00FFFFC0"/>
      <rgbColor rgb="00A0E0E0"/>
      <rgbColor rgb="00600080"/>
      <rgbColor rgb="00FF8080"/>
      <rgbColor rgb="000080C0"/>
      <rgbColor rgb="00C0C0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69FFFF"/>
      <rgbColor rgb="00CCFFCC"/>
      <rgbColor rgb="00FFFF99"/>
      <rgbColor rgb="00A6CAF0"/>
      <rgbColor rgb="00CC9CCC"/>
      <rgbColor rgb="00CC99FF"/>
      <rgbColor rgb="00E3E3E3"/>
      <rgbColor rgb="003366FF"/>
      <rgbColor rgb="0033CCCC"/>
      <rgbColor rgb="00339933"/>
      <rgbColor rgb="00999933"/>
      <rgbColor rgb="00996633"/>
      <rgbColor rgb="00996666"/>
      <rgbColor rgb="00666699"/>
      <rgbColor rgb="00969696"/>
      <rgbColor rgb="003333CC"/>
      <rgbColor rgb="00336666"/>
      <rgbColor rgb="00003300"/>
      <rgbColor rgb="00333300"/>
      <rgbColor rgb="00663300"/>
      <rgbColor rgb="00993366"/>
      <rgbColor rgb="00333399"/>
      <rgbColor rgb="00424242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B84"/>
  <sheetViews>
    <sheetView showGridLines="0" topLeftCell="A51" workbookViewId="0">
      <selection activeCell="A75" sqref="A75"/>
    </sheetView>
  </sheetViews>
  <sheetFormatPr defaultColWidth="9.109375" defaultRowHeight="10.199999999999999" x14ac:dyDescent="0.2"/>
  <cols>
    <col min="1" max="1" width="23.77734375" style="12" customWidth="1"/>
    <col min="2" max="2" width="6.5546875" style="13" customWidth="1"/>
    <col min="3" max="3" width="7.77734375" style="13" customWidth="1"/>
    <col min="4" max="4" width="9.77734375" style="12" customWidth="1"/>
    <col min="5" max="7" width="9" style="12" customWidth="1"/>
    <col min="8" max="9" width="8.6640625" style="12" customWidth="1"/>
    <col min="10" max="10" width="6.5546875" style="12" customWidth="1"/>
    <col min="11" max="13" width="6" style="12" customWidth="1"/>
    <col min="14" max="14" width="8.33203125" style="12" customWidth="1"/>
    <col min="15" max="15" width="11.109375" style="12" hidden="1" customWidth="1"/>
    <col min="16" max="16" width="9" style="1" hidden="1" customWidth="1"/>
    <col min="17" max="46" width="12.6640625" style="1" customWidth="1"/>
    <col min="47" max="16384" width="9.109375" style="1"/>
  </cols>
  <sheetData>
    <row r="1" spans="1:28" ht="13.2" x14ac:dyDescent="0.2">
      <c r="A1" s="36"/>
      <c r="B1" s="37"/>
      <c r="C1" s="37"/>
      <c r="D1" s="38"/>
      <c r="E1" s="39"/>
      <c r="F1" s="16" t="s">
        <v>0</v>
      </c>
      <c r="G1" s="39"/>
      <c r="H1" s="39"/>
      <c r="I1" s="39"/>
      <c r="J1" s="39"/>
      <c r="K1" s="39"/>
      <c r="L1" s="39"/>
      <c r="M1" s="39"/>
      <c r="N1" s="40"/>
      <c r="O1" s="22"/>
      <c r="P1" s="2"/>
    </row>
    <row r="2" spans="1:28" ht="13.2" x14ac:dyDescent="0.2">
      <c r="A2" s="41"/>
      <c r="B2" s="20"/>
      <c r="C2" s="20"/>
      <c r="D2" s="11"/>
      <c r="E2" s="21"/>
      <c r="F2" s="17" t="s">
        <v>119</v>
      </c>
      <c r="G2" s="21"/>
      <c r="H2" s="21"/>
      <c r="I2" s="21"/>
      <c r="J2" s="21"/>
      <c r="K2" s="21"/>
      <c r="L2" s="21"/>
      <c r="M2" s="21"/>
      <c r="N2" s="42"/>
      <c r="O2" s="22"/>
      <c r="P2" s="2"/>
    </row>
    <row r="3" spans="1:28" ht="13.2" x14ac:dyDescent="0.2">
      <c r="A3" s="51"/>
      <c r="B3" s="52"/>
      <c r="C3" s="52"/>
      <c r="D3" s="53"/>
      <c r="E3" s="54"/>
      <c r="F3" s="18" t="s">
        <v>120</v>
      </c>
      <c r="G3" s="54"/>
      <c r="H3" s="54"/>
      <c r="I3" s="54"/>
      <c r="J3" s="54"/>
      <c r="K3" s="54"/>
      <c r="L3" s="54"/>
      <c r="M3" s="54"/>
      <c r="N3" s="55"/>
      <c r="O3" s="22"/>
      <c r="P3" s="2"/>
    </row>
    <row r="4" spans="1:28" s="4" customFormat="1" ht="11.25" customHeight="1" x14ac:dyDescent="0.25">
      <c r="A4" s="43" t="s">
        <v>1</v>
      </c>
      <c r="B4" s="63" t="s">
        <v>2</v>
      </c>
      <c r="C4" s="64" t="s">
        <v>3</v>
      </c>
      <c r="D4" s="65" t="s">
        <v>4</v>
      </c>
      <c r="E4" s="63" t="s">
        <v>5</v>
      </c>
      <c r="F4" s="64" t="s">
        <v>6</v>
      </c>
      <c r="G4" s="65" t="s">
        <v>7</v>
      </c>
      <c r="H4" s="63" t="s">
        <v>8</v>
      </c>
      <c r="I4" s="64" t="s">
        <v>9</v>
      </c>
      <c r="J4" s="65" t="s">
        <v>10</v>
      </c>
      <c r="K4" s="63" t="s">
        <v>11</v>
      </c>
      <c r="L4" s="64" t="s">
        <v>12</v>
      </c>
      <c r="M4" s="65" t="s">
        <v>13</v>
      </c>
      <c r="N4" s="133" t="s">
        <v>14</v>
      </c>
      <c r="O4" s="68" t="s">
        <v>121</v>
      </c>
      <c r="P4" s="68" t="s">
        <v>122</v>
      </c>
    </row>
    <row r="5" spans="1:28" s="6" customFormat="1" ht="12.75" customHeight="1" x14ac:dyDescent="0.25">
      <c r="A5" s="44" t="s">
        <v>15</v>
      </c>
      <c r="B5" s="56"/>
      <c r="C5" s="31"/>
      <c r="D5" s="45"/>
      <c r="E5" s="56"/>
      <c r="F5" s="31"/>
      <c r="G5" s="45"/>
      <c r="H5" s="56"/>
      <c r="I5" s="31"/>
      <c r="J5" s="45"/>
      <c r="K5" s="56"/>
      <c r="L5" s="31"/>
      <c r="M5" s="45"/>
      <c r="N5" s="95"/>
      <c r="O5" s="59"/>
      <c r="P5" s="82"/>
    </row>
    <row r="6" spans="1:28" ht="11.4" x14ac:dyDescent="0.2">
      <c r="A6" s="46" t="s">
        <v>16</v>
      </c>
      <c r="B6" s="56"/>
      <c r="C6" s="31"/>
      <c r="D6" s="45"/>
      <c r="E6" s="56"/>
      <c r="F6" s="31"/>
      <c r="G6" s="45"/>
      <c r="H6" s="56"/>
      <c r="I6" s="31"/>
      <c r="J6" s="45"/>
      <c r="K6" s="56"/>
      <c r="L6" s="31"/>
      <c r="M6" s="45"/>
      <c r="N6" s="95"/>
      <c r="O6" s="77"/>
      <c r="P6" s="83"/>
    </row>
    <row r="7" spans="1:28" ht="11.4" x14ac:dyDescent="0.2">
      <c r="A7" s="46" t="s">
        <v>17</v>
      </c>
      <c r="B7" s="56">
        <v>14534.9</v>
      </c>
      <c r="C7" s="31">
        <v>11485.85</v>
      </c>
      <c r="D7" s="45">
        <v>10136.6</v>
      </c>
      <c r="E7" s="56">
        <v>12876.6</v>
      </c>
      <c r="F7" s="31">
        <v>10555.1</v>
      </c>
      <c r="G7" s="45">
        <v>11386.3</v>
      </c>
      <c r="H7" s="56">
        <v>10449.299999999999</v>
      </c>
      <c r="I7" s="31">
        <v>9945.7000000000007</v>
      </c>
      <c r="J7" s="45">
        <v>10909.7</v>
      </c>
      <c r="K7" s="56">
        <v>7184</v>
      </c>
      <c r="L7" s="31">
        <v>9553.1</v>
      </c>
      <c r="M7" s="45">
        <v>12055.9</v>
      </c>
      <c r="N7" s="95">
        <v>131073.04999999999</v>
      </c>
      <c r="O7" s="77"/>
      <c r="P7" s="83"/>
    </row>
    <row r="8" spans="1:28" ht="13.2" x14ac:dyDescent="0.25">
      <c r="A8" s="44" t="s">
        <v>19</v>
      </c>
      <c r="B8" s="57">
        <v>14534.9</v>
      </c>
      <c r="C8" s="32">
        <v>11485.85</v>
      </c>
      <c r="D8" s="47">
        <v>10136.6</v>
      </c>
      <c r="E8" s="57">
        <v>12876.6</v>
      </c>
      <c r="F8" s="32">
        <v>10555.1</v>
      </c>
      <c r="G8" s="47">
        <v>11386.3</v>
      </c>
      <c r="H8" s="57">
        <v>10449.299999999999</v>
      </c>
      <c r="I8" s="32">
        <v>9945.7000000000007</v>
      </c>
      <c r="J8" s="47">
        <v>10909.7</v>
      </c>
      <c r="K8" s="57">
        <v>7184</v>
      </c>
      <c r="L8" s="32">
        <v>9553.1</v>
      </c>
      <c r="M8" s="47">
        <v>12055.9</v>
      </c>
      <c r="N8" s="93">
        <v>131073.04999999999</v>
      </c>
      <c r="O8" s="79"/>
      <c r="P8" s="86">
        <v>147947</v>
      </c>
      <c r="Q8" s="69">
        <v>13957.264150943396</v>
      </c>
      <c r="R8" s="69">
        <v>25123.075471698114</v>
      </c>
      <c r="S8" s="69">
        <v>39080.339622641506</v>
      </c>
      <c r="T8" s="69">
        <v>50246.15094339622</v>
      </c>
      <c r="U8" s="69">
        <v>61411.962264150934</v>
      </c>
      <c r="V8" s="69">
        <v>75369.226415094337</v>
      </c>
      <c r="W8" s="69">
        <v>86535.037735849051</v>
      </c>
      <c r="X8" s="69">
        <v>97700.849056603765</v>
      </c>
      <c r="Y8" s="69">
        <v>111658.11320754717</v>
      </c>
      <c r="Z8" s="69">
        <v>122823.92452830188</v>
      </c>
      <c r="AA8" s="69">
        <v>133989.7358490566</v>
      </c>
      <c r="AB8" s="69">
        <v>147947</v>
      </c>
    </row>
    <row r="9" spans="1:28" ht="13.2" x14ac:dyDescent="0.25">
      <c r="A9" s="44" t="s">
        <v>20</v>
      </c>
      <c r="B9" s="56"/>
      <c r="C9" s="31"/>
      <c r="D9" s="45"/>
      <c r="E9" s="56"/>
      <c r="F9" s="31"/>
      <c r="G9" s="45"/>
      <c r="H9" s="56"/>
      <c r="I9" s="31"/>
      <c r="J9" s="45"/>
      <c r="K9" s="56"/>
      <c r="L9" s="31"/>
      <c r="M9" s="45"/>
      <c r="N9" s="95"/>
      <c r="O9" s="79"/>
      <c r="P9" s="84"/>
      <c r="Q9" s="70"/>
      <c r="R9" s="70"/>
      <c r="S9" s="70"/>
      <c r="T9" s="71"/>
      <c r="U9" s="2"/>
      <c r="V9" s="2"/>
      <c r="W9" s="2"/>
      <c r="X9" s="2"/>
      <c r="Y9" s="2"/>
      <c r="Z9" s="2"/>
      <c r="AA9" s="2"/>
      <c r="AB9" s="2"/>
    </row>
    <row r="10" spans="1:28" ht="13.2" x14ac:dyDescent="0.25">
      <c r="A10" s="46" t="s">
        <v>21</v>
      </c>
      <c r="B10" s="56">
        <v>7.03</v>
      </c>
      <c r="C10" s="31">
        <v>11.14</v>
      </c>
      <c r="D10" s="45">
        <v>11.89</v>
      </c>
      <c r="E10" s="56">
        <v>11.37</v>
      </c>
      <c r="F10" s="31">
        <v>12.36</v>
      </c>
      <c r="G10" s="45">
        <v>9.73</v>
      </c>
      <c r="H10" s="56">
        <v>7.38</v>
      </c>
      <c r="I10" s="31">
        <v>9.81</v>
      </c>
      <c r="J10" s="45">
        <v>13.48</v>
      </c>
      <c r="K10" s="56">
        <v>14.06</v>
      </c>
      <c r="L10" s="31">
        <v>17.2</v>
      </c>
      <c r="M10" s="45">
        <v>16.22</v>
      </c>
      <c r="N10" s="95">
        <v>141.66999999999999</v>
      </c>
      <c r="O10" s="79"/>
      <c r="P10" s="84"/>
      <c r="Q10" s="70"/>
      <c r="R10" s="70"/>
      <c r="S10" s="70"/>
      <c r="T10" s="72"/>
      <c r="U10" s="2"/>
      <c r="V10" s="2"/>
      <c r="W10" s="2"/>
      <c r="X10" s="2"/>
      <c r="Y10" s="2"/>
      <c r="Z10" s="2"/>
      <c r="AA10" s="2"/>
      <c r="AB10" s="2"/>
    </row>
    <row r="11" spans="1:28" ht="13.2" x14ac:dyDescent="0.25">
      <c r="A11" s="46" t="s">
        <v>22</v>
      </c>
      <c r="B11" s="56">
        <v>0</v>
      </c>
      <c r="C11" s="31">
        <v>0</v>
      </c>
      <c r="D11" s="45">
        <v>139.07</v>
      </c>
      <c r="E11" s="56">
        <v>0</v>
      </c>
      <c r="F11" s="31">
        <v>0</v>
      </c>
      <c r="G11" s="45">
        <v>139.78</v>
      </c>
      <c r="H11" s="56">
        <v>0</v>
      </c>
      <c r="I11" s="31">
        <v>0</v>
      </c>
      <c r="J11" s="45">
        <v>137.43</v>
      </c>
      <c r="K11" s="56">
        <v>0</v>
      </c>
      <c r="L11" s="31">
        <v>0</v>
      </c>
      <c r="M11" s="45">
        <v>134.41</v>
      </c>
      <c r="N11" s="95">
        <v>550.69000000000005</v>
      </c>
      <c r="O11" s="79"/>
      <c r="P11" s="84"/>
      <c r="Q11" s="70"/>
      <c r="R11" s="70"/>
      <c r="S11" s="70"/>
      <c r="T11" s="72"/>
      <c r="U11" s="2"/>
      <c r="V11" s="2"/>
      <c r="W11" s="2"/>
      <c r="X11" s="2"/>
      <c r="Y11" s="2"/>
      <c r="Z11" s="2"/>
      <c r="AA11" s="2"/>
      <c r="AB11" s="2"/>
    </row>
    <row r="12" spans="1:28" ht="13.2" x14ac:dyDescent="0.25">
      <c r="A12" s="46" t="s">
        <v>23</v>
      </c>
      <c r="B12" s="56">
        <v>0</v>
      </c>
      <c r="C12" s="31">
        <v>0</v>
      </c>
      <c r="D12" s="45">
        <v>0</v>
      </c>
      <c r="E12" s="56">
        <v>0</v>
      </c>
      <c r="F12" s="31">
        <v>0</v>
      </c>
      <c r="G12" s="45">
        <v>1923.93</v>
      </c>
      <c r="H12" s="56">
        <v>0</v>
      </c>
      <c r="I12" s="31">
        <v>0</v>
      </c>
      <c r="J12" s="45">
        <v>0</v>
      </c>
      <c r="K12" s="56">
        <v>0</v>
      </c>
      <c r="L12" s="31">
        <v>0</v>
      </c>
      <c r="M12" s="45">
        <v>1940.76</v>
      </c>
      <c r="N12" s="95">
        <f>1923.93+1940.76</f>
        <v>3864.69</v>
      </c>
      <c r="O12" s="79"/>
      <c r="P12" s="84"/>
      <c r="Q12" s="69">
        <v>410.37735849056605</v>
      </c>
      <c r="R12" s="69">
        <v>328.30188679245282</v>
      </c>
      <c r="S12" s="69">
        <v>410.37735849056605</v>
      </c>
      <c r="T12" s="69">
        <v>328.30188679245282</v>
      </c>
      <c r="U12" s="69">
        <v>328.30188679245282</v>
      </c>
      <c r="V12" s="69">
        <v>410.37735849056605</v>
      </c>
      <c r="W12" s="69">
        <v>328.30188679245282</v>
      </c>
      <c r="X12" s="69">
        <v>328.30188679245282</v>
      </c>
      <c r="Y12" s="69">
        <v>410.37735849056605</v>
      </c>
      <c r="Z12" s="69">
        <v>328.30188679245282</v>
      </c>
      <c r="AA12" s="69">
        <v>328.30188679245282</v>
      </c>
      <c r="AB12" s="69">
        <v>410.37735849056605</v>
      </c>
    </row>
    <row r="13" spans="1:28" ht="12" x14ac:dyDescent="0.25">
      <c r="A13" s="44" t="s">
        <v>24</v>
      </c>
      <c r="B13" s="57">
        <v>7.03</v>
      </c>
      <c r="C13" s="32">
        <v>11.14</v>
      </c>
      <c r="D13" s="47">
        <v>150.96</v>
      </c>
      <c r="E13" s="57">
        <v>11.37</v>
      </c>
      <c r="F13" s="32">
        <v>12.36</v>
      </c>
      <c r="G13" s="47">
        <v>2073.44</v>
      </c>
      <c r="H13" s="57">
        <v>7.38</v>
      </c>
      <c r="I13" s="32">
        <v>9.81</v>
      </c>
      <c r="J13" s="47">
        <v>150.91</v>
      </c>
      <c r="K13" s="57">
        <v>14.06</v>
      </c>
      <c r="L13" s="32">
        <v>17.2</v>
      </c>
      <c r="M13" s="47">
        <f>150.63+1940.76</f>
        <v>2091.39</v>
      </c>
      <c r="N13" s="93">
        <f>2616.29+1940.76</f>
        <v>4557.05</v>
      </c>
      <c r="O13" s="77"/>
      <c r="P13" s="87">
        <v>4350</v>
      </c>
      <c r="Q13" s="69">
        <v>410.37735849056605</v>
      </c>
      <c r="R13" s="69">
        <v>738.67924528301887</v>
      </c>
      <c r="S13" s="69">
        <v>1149.0566037735848</v>
      </c>
      <c r="T13" s="69">
        <v>1477.3584905660377</v>
      </c>
      <c r="U13" s="69">
        <v>1805.6603773584907</v>
      </c>
      <c r="V13" s="69">
        <v>2216.0377358490568</v>
      </c>
      <c r="W13" s="69">
        <v>2544.3396226415098</v>
      </c>
      <c r="X13" s="69">
        <v>2872.6415094339627</v>
      </c>
      <c r="Y13" s="69">
        <v>3283.0188679245289</v>
      </c>
      <c r="Z13" s="69">
        <v>3611.3207547169818</v>
      </c>
      <c r="AA13" s="69">
        <v>3939.6226415094347</v>
      </c>
      <c r="AB13" s="69">
        <v>4350.0000000000009</v>
      </c>
    </row>
    <row r="14" spans="1:28" ht="13.2" x14ac:dyDescent="0.25">
      <c r="A14" s="44" t="s">
        <v>25</v>
      </c>
      <c r="B14" s="56"/>
      <c r="C14" s="31"/>
      <c r="D14" s="45"/>
      <c r="E14" s="56"/>
      <c r="F14" s="31"/>
      <c r="G14" s="45"/>
      <c r="H14" s="56"/>
      <c r="I14" s="31"/>
      <c r="J14" s="45"/>
      <c r="K14" s="56"/>
      <c r="L14" s="31"/>
      <c r="M14" s="45"/>
      <c r="N14" s="95"/>
      <c r="O14" s="77"/>
      <c r="P14" s="84"/>
      <c r="Q14" s="74"/>
      <c r="R14" s="75"/>
      <c r="S14" s="75"/>
      <c r="T14" s="75"/>
      <c r="U14" s="75"/>
      <c r="V14" s="75"/>
      <c r="W14" s="75"/>
      <c r="X14" s="75"/>
      <c r="Y14" s="75"/>
      <c r="Z14" s="75"/>
      <c r="AA14" s="76"/>
      <c r="AB14" s="76"/>
    </row>
    <row r="15" spans="1:28" ht="11.4" x14ac:dyDescent="0.2">
      <c r="A15" s="46" t="s">
        <v>27</v>
      </c>
      <c r="B15" s="56">
        <v>0</v>
      </c>
      <c r="C15" s="31">
        <v>0</v>
      </c>
      <c r="D15" s="45">
        <v>300</v>
      </c>
      <c r="E15" s="56">
        <v>0</v>
      </c>
      <c r="F15" s="31">
        <v>200</v>
      </c>
      <c r="G15" s="45">
        <v>250</v>
      </c>
      <c r="H15" s="56">
        <v>0</v>
      </c>
      <c r="I15" s="31">
        <v>0</v>
      </c>
      <c r="J15" s="45">
        <v>0</v>
      </c>
      <c r="K15" s="56">
        <v>0</v>
      </c>
      <c r="L15" s="31">
        <v>0</v>
      </c>
      <c r="M15" s="45">
        <v>0</v>
      </c>
      <c r="N15" s="95">
        <v>750</v>
      </c>
      <c r="O15" s="77"/>
      <c r="P15" s="84"/>
      <c r="Q15" s="69">
        <v>188.67924528301887</v>
      </c>
      <c r="R15" s="69">
        <v>150.9433962264151</v>
      </c>
      <c r="S15" s="69">
        <v>188.67924528301887</v>
      </c>
      <c r="T15" s="69">
        <v>150.9433962264151</v>
      </c>
      <c r="U15" s="69">
        <v>150.9433962264151</v>
      </c>
      <c r="V15" s="69">
        <v>188.67924528301887</v>
      </c>
      <c r="W15" s="69">
        <v>150.9433962264151</v>
      </c>
      <c r="X15" s="69">
        <v>150.9433962264151</v>
      </c>
      <c r="Y15" s="69">
        <v>188.67924528301887</v>
      </c>
      <c r="Z15" s="69">
        <v>150.9433962264151</v>
      </c>
      <c r="AA15" s="69">
        <v>150.9433962264151</v>
      </c>
      <c r="AB15" s="69">
        <v>188.67924528301887</v>
      </c>
    </row>
    <row r="16" spans="1:28" ht="12" x14ac:dyDescent="0.25">
      <c r="A16" s="44" t="s">
        <v>28</v>
      </c>
      <c r="B16" s="58">
        <v>0</v>
      </c>
      <c r="C16" s="33">
        <v>0</v>
      </c>
      <c r="D16" s="48">
        <v>300</v>
      </c>
      <c r="E16" s="58">
        <v>0</v>
      </c>
      <c r="F16" s="33">
        <v>200</v>
      </c>
      <c r="G16" s="48">
        <v>250</v>
      </c>
      <c r="H16" s="58">
        <v>0</v>
      </c>
      <c r="I16" s="33">
        <v>0</v>
      </c>
      <c r="J16" s="48">
        <v>0</v>
      </c>
      <c r="K16" s="58">
        <v>0</v>
      </c>
      <c r="L16" s="33">
        <v>0</v>
      </c>
      <c r="M16" s="48">
        <v>0</v>
      </c>
      <c r="N16" s="134">
        <v>750</v>
      </c>
      <c r="O16" s="77"/>
      <c r="P16" s="87">
        <v>2000</v>
      </c>
      <c r="Q16" s="69">
        <v>188.67924528301887</v>
      </c>
      <c r="R16" s="69">
        <v>339.62264150943395</v>
      </c>
      <c r="S16" s="69">
        <v>528.30188679245282</v>
      </c>
      <c r="T16" s="69">
        <v>679.24528301886789</v>
      </c>
      <c r="U16" s="69">
        <v>830.18867924528297</v>
      </c>
      <c r="V16" s="69">
        <v>1018.8679245283018</v>
      </c>
      <c r="W16" s="69">
        <v>1169.8113207547169</v>
      </c>
      <c r="X16" s="69">
        <v>1320.7547169811321</v>
      </c>
      <c r="Y16" s="69">
        <v>1509.433962264151</v>
      </c>
      <c r="Z16" s="69">
        <v>1660.3773584905662</v>
      </c>
      <c r="AA16" s="69">
        <v>1811.3207547169814</v>
      </c>
      <c r="AB16" s="69">
        <v>2000.0000000000002</v>
      </c>
    </row>
    <row r="17" spans="1:28" ht="12" x14ac:dyDescent="0.25">
      <c r="A17" s="44" t="s">
        <v>29</v>
      </c>
      <c r="B17" s="58">
        <v>14541.93</v>
      </c>
      <c r="C17" s="32">
        <v>11496.99</v>
      </c>
      <c r="D17" s="47">
        <v>10587.56</v>
      </c>
      <c r="E17" s="57">
        <v>12887.97</v>
      </c>
      <c r="F17" s="32">
        <v>10767.46</v>
      </c>
      <c r="G17" s="47">
        <v>13709.74</v>
      </c>
      <c r="H17" s="57">
        <v>10456.68</v>
      </c>
      <c r="I17" s="32">
        <v>9955.51</v>
      </c>
      <c r="J17" s="47">
        <v>11060.61</v>
      </c>
      <c r="K17" s="57">
        <v>7198.06</v>
      </c>
      <c r="L17" s="32">
        <v>9570.2999999999993</v>
      </c>
      <c r="M17" s="47">
        <f>12206.53+1940.76</f>
        <v>14147.29</v>
      </c>
      <c r="N17" s="93">
        <f>134439.34+1940.76</f>
        <v>136380.1</v>
      </c>
      <c r="O17" s="77"/>
      <c r="P17" s="87">
        <v>154297</v>
      </c>
      <c r="Q17" s="69">
        <v>14556.320754716982</v>
      </c>
      <c r="R17" s="69">
        <v>26201.377358490568</v>
      </c>
      <c r="S17" s="69">
        <v>40757.698113207545</v>
      </c>
      <c r="T17" s="69">
        <v>52402.75471698113</v>
      </c>
      <c r="U17" s="69">
        <v>64047.811320754714</v>
      </c>
      <c r="V17" s="69">
        <v>78604.132075471687</v>
      </c>
      <c r="W17" s="69">
        <v>90249.188679245271</v>
      </c>
      <c r="X17" s="69">
        <v>101894.24528301886</v>
      </c>
      <c r="Y17" s="69">
        <v>116450.56603773586</v>
      </c>
      <c r="Z17" s="69">
        <v>128095.62264150944</v>
      </c>
      <c r="AA17" s="69">
        <v>139740.67924528301</v>
      </c>
      <c r="AB17" s="69">
        <v>154297</v>
      </c>
    </row>
    <row r="18" spans="1:28" ht="12" x14ac:dyDescent="0.25">
      <c r="A18" s="46"/>
      <c r="B18" s="59"/>
      <c r="C18" s="31"/>
      <c r="D18" s="66">
        <f>SUM(B17:D17)</f>
        <v>36626.479999999996</v>
      </c>
      <c r="E18" s="56"/>
      <c r="F18" s="31"/>
      <c r="G18" s="66">
        <f>SUM(E17:G17)</f>
        <v>37365.17</v>
      </c>
      <c r="H18" s="56"/>
      <c r="I18" s="31"/>
      <c r="J18" s="66">
        <f>SUM(H17:J17)</f>
        <v>31472.800000000003</v>
      </c>
      <c r="K18" s="56"/>
      <c r="L18" s="31"/>
      <c r="M18" s="66">
        <f>SUM(K17:M17)</f>
        <v>30915.65</v>
      </c>
      <c r="N18" s="95"/>
      <c r="O18" s="77"/>
      <c r="P18" s="84"/>
      <c r="Q18" s="73"/>
      <c r="R18" s="73"/>
      <c r="S18" s="73"/>
      <c r="T18" s="2"/>
      <c r="U18" s="2"/>
      <c r="V18" s="2"/>
      <c r="W18" s="2"/>
      <c r="X18" s="2"/>
      <c r="Y18" s="2"/>
      <c r="Z18" s="2"/>
      <c r="AA18" s="2"/>
      <c r="AB18" s="2"/>
    </row>
    <row r="19" spans="1:28" ht="12" x14ac:dyDescent="0.25">
      <c r="A19" s="44" t="s">
        <v>30</v>
      </c>
      <c r="B19" s="56"/>
      <c r="C19" s="31"/>
      <c r="D19" s="45"/>
      <c r="E19" s="56"/>
      <c r="F19" s="31"/>
      <c r="G19" s="45"/>
      <c r="H19" s="56"/>
      <c r="I19" s="31"/>
      <c r="J19" s="45"/>
      <c r="K19" s="56"/>
      <c r="L19" s="31"/>
      <c r="M19" s="45"/>
      <c r="N19" s="95"/>
      <c r="O19" s="77"/>
      <c r="P19" s="84"/>
    </row>
    <row r="20" spans="1:28" ht="11.4" x14ac:dyDescent="0.2">
      <c r="A20" s="46" t="s">
        <v>31</v>
      </c>
      <c r="B20" s="56"/>
      <c r="C20" s="31"/>
      <c r="D20" s="45"/>
      <c r="E20" s="56"/>
      <c r="F20" s="31"/>
      <c r="G20" s="45"/>
      <c r="H20" s="56"/>
      <c r="I20" s="31"/>
      <c r="J20" s="45"/>
      <c r="K20" s="56"/>
      <c r="L20" s="31"/>
      <c r="M20" s="45"/>
      <c r="N20" s="95"/>
      <c r="O20" s="77"/>
      <c r="P20" s="84"/>
    </row>
    <row r="21" spans="1:28" ht="11.4" x14ac:dyDescent="0.2">
      <c r="A21" s="46" t="s">
        <v>32</v>
      </c>
      <c r="B21" s="56">
        <v>2923.38</v>
      </c>
      <c r="C21" s="31">
        <v>2923.38</v>
      </c>
      <c r="D21" s="45">
        <v>2923.38</v>
      </c>
      <c r="E21" s="56">
        <v>2923.38</v>
      </c>
      <c r="F21" s="31">
        <v>2923.38</v>
      </c>
      <c r="G21" s="45">
        <v>5700.59</v>
      </c>
      <c r="H21" s="56">
        <v>0</v>
      </c>
      <c r="I21" s="31">
        <v>0</v>
      </c>
      <c r="J21" s="45">
        <v>0</v>
      </c>
      <c r="K21" s="56">
        <v>0</v>
      </c>
      <c r="L21" s="31">
        <v>0</v>
      </c>
      <c r="M21" s="45">
        <v>0</v>
      </c>
      <c r="N21" s="95">
        <v>20317.490000000002</v>
      </c>
      <c r="O21" s="77"/>
      <c r="P21" s="84"/>
    </row>
    <row r="22" spans="1:28" ht="11.4" x14ac:dyDescent="0.2">
      <c r="A22" s="46" t="s">
        <v>33</v>
      </c>
      <c r="B22" s="56">
        <v>2106.38</v>
      </c>
      <c r="C22" s="31">
        <v>2106.38</v>
      </c>
      <c r="D22" s="45">
        <v>2106.38</v>
      </c>
      <c r="E22" s="56">
        <v>2106.38</v>
      </c>
      <c r="F22" s="31">
        <v>2106.38</v>
      </c>
      <c r="G22" s="45">
        <v>3264.89</v>
      </c>
      <c r="H22" s="56">
        <v>0</v>
      </c>
      <c r="I22" s="31">
        <v>0</v>
      </c>
      <c r="J22" s="45">
        <v>0</v>
      </c>
      <c r="K22" s="56">
        <v>0</v>
      </c>
      <c r="L22" s="31">
        <v>0</v>
      </c>
      <c r="M22" s="45">
        <v>0</v>
      </c>
      <c r="N22" s="95">
        <v>13796.79</v>
      </c>
      <c r="O22" s="77"/>
      <c r="P22" s="84"/>
    </row>
    <row r="23" spans="1:28" ht="11.4" x14ac:dyDescent="0.2">
      <c r="A23" s="46" t="s">
        <v>34</v>
      </c>
      <c r="B23" s="56">
        <v>601.72</v>
      </c>
      <c r="C23" s="31">
        <v>601.72</v>
      </c>
      <c r="D23" s="45">
        <v>601.72</v>
      </c>
      <c r="E23" s="56">
        <v>601.72</v>
      </c>
      <c r="F23" s="31">
        <v>601.72</v>
      </c>
      <c r="G23" s="45">
        <v>601.72</v>
      </c>
      <c r="H23" s="56">
        <v>0</v>
      </c>
      <c r="I23" s="31">
        <v>0</v>
      </c>
      <c r="J23" s="45">
        <v>0</v>
      </c>
      <c r="K23" s="56">
        <v>0</v>
      </c>
      <c r="L23" s="31">
        <v>0</v>
      </c>
      <c r="M23" s="45">
        <v>0</v>
      </c>
      <c r="N23" s="95">
        <v>3610.32</v>
      </c>
      <c r="O23" s="77"/>
      <c r="P23" s="84"/>
    </row>
    <row r="24" spans="1:28" ht="11.4" x14ac:dyDescent="0.2">
      <c r="A24" s="46" t="s">
        <v>35</v>
      </c>
      <c r="B24" s="56">
        <v>135</v>
      </c>
      <c r="C24" s="31">
        <v>135</v>
      </c>
      <c r="D24" s="45">
        <v>135</v>
      </c>
      <c r="E24" s="56">
        <v>135</v>
      </c>
      <c r="F24" s="31">
        <v>135</v>
      </c>
      <c r="G24" s="45">
        <v>135</v>
      </c>
      <c r="H24" s="56">
        <v>0</v>
      </c>
      <c r="I24" s="31">
        <v>0</v>
      </c>
      <c r="J24" s="45">
        <v>0</v>
      </c>
      <c r="K24" s="56">
        <v>0</v>
      </c>
      <c r="L24" s="31">
        <v>0</v>
      </c>
      <c r="M24" s="45">
        <v>0</v>
      </c>
      <c r="N24" s="95">
        <v>810</v>
      </c>
      <c r="O24" s="77"/>
      <c r="P24" s="84"/>
    </row>
    <row r="25" spans="1:28" ht="12" x14ac:dyDescent="0.25">
      <c r="A25" s="44" t="s">
        <v>36</v>
      </c>
      <c r="B25" s="57">
        <v>5766.48</v>
      </c>
      <c r="C25" s="32">
        <v>5766.48</v>
      </c>
      <c r="D25" s="47">
        <v>5766.48</v>
      </c>
      <c r="E25" s="57">
        <v>5766.48</v>
      </c>
      <c r="F25" s="32">
        <v>5766.48</v>
      </c>
      <c r="G25" s="47">
        <v>9702.2000000000007</v>
      </c>
      <c r="H25" s="57">
        <v>0</v>
      </c>
      <c r="I25" s="32">
        <v>0</v>
      </c>
      <c r="J25" s="47">
        <v>0</v>
      </c>
      <c r="K25" s="57">
        <v>0</v>
      </c>
      <c r="L25" s="32">
        <v>0</v>
      </c>
      <c r="M25" s="47">
        <v>0</v>
      </c>
      <c r="N25" s="93">
        <v>38534.6</v>
      </c>
      <c r="O25" s="77"/>
      <c r="P25" s="84"/>
    </row>
    <row r="26" spans="1:28" ht="12" x14ac:dyDescent="0.25">
      <c r="A26" s="44" t="s">
        <v>37</v>
      </c>
      <c r="B26" s="56"/>
      <c r="C26" s="31"/>
      <c r="D26" s="45"/>
      <c r="E26" s="56"/>
      <c r="F26" s="31"/>
      <c r="G26" s="45"/>
      <c r="H26" s="56"/>
      <c r="I26" s="31"/>
      <c r="J26" s="45"/>
      <c r="K26" s="56"/>
      <c r="L26" s="31"/>
      <c r="M26" s="45"/>
      <c r="N26" s="95"/>
      <c r="O26" s="77"/>
      <c r="P26" s="84"/>
    </row>
    <row r="27" spans="1:28" ht="11.4" x14ac:dyDescent="0.2">
      <c r="A27" s="46" t="s">
        <v>38</v>
      </c>
      <c r="B27" s="56">
        <v>0</v>
      </c>
      <c r="C27" s="31">
        <v>0</v>
      </c>
      <c r="D27" s="45">
        <v>0</v>
      </c>
      <c r="E27" s="56">
        <v>0</v>
      </c>
      <c r="F27" s="31">
        <v>120</v>
      </c>
      <c r="G27" s="45">
        <v>0</v>
      </c>
      <c r="H27" s="56">
        <v>360</v>
      </c>
      <c r="I27" s="31">
        <v>510</v>
      </c>
      <c r="J27" s="45">
        <v>480</v>
      </c>
      <c r="K27" s="56">
        <v>390</v>
      </c>
      <c r="L27" s="31">
        <v>360</v>
      </c>
      <c r="M27" s="45">
        <v>600</v>
      </c>
      <c r="N27" s="95">
        <v>2820</v>
      </c>
      <c r="O27" s="77"/>
      <c r="P27" s="84"/>
    </row>
    <row r="28" spans="1:28" ht="11.4" x14ac:dyDescent="0.2">
      <c r="A28" s="46" t="s">
        <v>39</v>
      </c>
      <c r="B28" s="56">
        <v>0</v>
      </c>
      <c r="C28" s="31">
        <v>0</v>
      </c>
      <c r="D28" s="45">
        <v>0</v>
      </c>
      <c r="E28" s="56">
        <v>0</v>
      </c>
      <c r="F28" s="31">
        <v>0</v>
      </c>
      <c r="G28" s="45">
        <v>0</v>
      </c>
      <c r="H28" s="56">
        <v>0</v>
      </c>
      <c r="I28" s="31">
        <v>0</v>
      </c>
      <c r="J28" s="45">
        <v>240</v>
      </c>
      <c r="K28" s="56">
        <v>30</v>
      </c>
      <c r="L28" s="31">
        <v>0</v>
      </c>
      <c r="M28" s="45">
        <v>0</v>
      </c>
      <c r="N28" s="95">
        <v>270</v>
      </c>
      <c r="O28" s="77"/>
      <c r="P28" s="84"/>
    </row>
    <row r="29" spans="1:28" ht="11.4" x14ac:dyDescent="0.2">
      <c r="A29" s="46" t="s">
        <v>40</v>
      </c>
      <c r="B29" s="56">
        <v>0</v>
      </c>
      <c r="C29" s="31">
        <v>0</v>
      </c>
      <c r="D29" s="45">
        <v>0</v>
      </c>
      <c r="E29" s="56">
        <v>0</v>
      </c>
      <c r="F29" s="31">
        <v>0</v>
      </c>
      <c r="G29" s="45">
        <v>0</v>
      </c>
      <c r="H29" s="56">
        <v>0</v>
      </c>
      <c r="I29" s="31">
        <v>100</v>
      </c>
      <c r="J29" s="45">
        <v>0</v>
      </c>
      <c r="K29" s="56">
        <v>0</v>
      </c>
      <c r="L29" s="31">
        <v>0</v>
      </c>
      <c r="M29" s="45">
        <v>0</v>
      </c>
      <c r="N29" s="95">
        <v>100</v>
      </c>
      <c r="O29" s="77"/>
      <c r="P29" s="84"/>
    </row>
    <row r="30" spans="1:28" ht="12" x14ac:dyDescent="0.25">
      <c r="A30" s="44" t="s">
        <v>41</v>
      </c>
      <c r="B30" s="57">
        <v>0</v>
      </c>
      <c r="C30" s="32">
        <v>0</v>
      </c>
      <c r="D30" s="47">
        <v>0</v>
      </c>
      <c r="E30" s="57">
        <v>0</v>
      </c>
      <c r="F30" s="32">
        <v>120</v>
      </c>
      <c r="G30" s="47">
        <v>0</v>
      </c>
      <c r="H30" s="57">
        <v>360</v>
      </c>
      <c r="I30" s="32">
        <v>610</v>
      </c>
      <c r="J30" s="47">
        <v>720</v>
      </c>
      <c r="K30" s="57">
        <v>420</v>
      </c>
      <c r="L30" s="32">
        <v>360</v>
      </c>
      <c r="M30" s="47">
        <v>600</v>
      </c>
      <c r="N30" s="93">
        <v>3190</v>
      </c>
      <c r="O30" s="77"/>
      <c r="P30" s="84"/>
    </row>
    <row r="31" spans="1:28" ht="12" x14ac:dyDescent="0.25">
      <c r="A31" s="44" t="s">
        <v>42</v>
      </c>
      <c r="B31" s="56"/>
      <c r="C31" s="31"/>
      <c r="D31" s="45"/>
      <c r="E31" s="56"/>
      <c r="F31" s="31"/>
      <c r="G31" s="45"/>
      <c r="H31" s="56"/>
      <c r="I31" s="31"/>
      <c r="J31" s="45"/>
      <c r="K31" s="56"/>
      <c r="L31" s="31"/>
      <c r="M31" s="45"/>
      <c r="N31" s="95"/>
      <c r="O31" s="77"/>
      <c r="P31" s="84"/>
    </row>
    <row r="32" spans="1:28" ht="11.4" x14ac:dyDescent="0.2">
      <c r="A32" s="46" t="s">
        <v>43</v>
      </c>
      <c r="B32" s="56">
        <v>0</v>
      </c>
      <c r="C32" s="31">
        <v>0</v>
      </c>
      <c r="D32" s="45">
        <v>1050</v>
      </c>
      <c r="E32" s="56">
        <v>0</v>
      </c>
      <c r="F32" s="31">
        <v>0</v>
      </c>
      <c r="G32" s="45">
        <v>1050</v>
      </c>
      <c r="H32" s="56">
        <v>0</v>
      </c>
      <c r="I32" s="31">
        <v>0</v>
      </c>
      <c r="J32" s="45">
        <v>1050</v>
      </c>
      <c r="K32" s="56">
        <v>0</v>
      </c>
      <c r="L32" s="31">
        <v>0</v>
      </c>
      <c r="M32" s="45">
        <v>1050</v>
      </c>
      <c r="N32" s="95">
        <v>4200</v>
      </c>
      <c r="O32" s="77"/>
      <c r="P32" s="84"/>
    </row>
    <row r="33" spans="1:16" ht="11.4" x14ac:dyDescent="0.2">
      <c r="A33" s="46" t="s">
        <v>44</v>
      </c>
      <c r="B33" s="56">
        <v>0</v>
      </c>
      <c r="C33" s="31">
        <v>0</v>
      </c>
      <c r="D33" s="45">
        <v>790</v>
      </c>
      <c r="E33" s="56">
        <v>0</v>
      </c>
      <c r="F33" s="31">
        <v>0</v>
      </c>
      <c r="G33" s="45">
        <v>790</v>
      </c>
      <c r="H33" s="56">
        <v>0</v>
      </c>
      <c r="I33" s="31">
        <v>0</v>
      </c>
      <c r="J33" s="45">
        <v>790</v>
      </c>
      <c r="K33" s="56">
        <v>0</v>
      </c>
      <c r="L33" s="31">
        <v>0</v>
      </c>
      <c r="M33" s="45">
        <v>790</v>
      </c>
      <c r="N33" s="95">
        <v>3160</v>
      </c>
      <c r="O33" s="77"/>
      <c r="P33" s="84"/>
    </row>
    <row r="34" spans="1:16" ht="11.4" x14ac:dyDescent="0.2">
      <c r="A34" s="46" t="s">
        <v>45</v>
      </c>
      <c r="B34" s="56">
        <v>0</v>
      </c>
      <c r="C34" s="31">
        <v>0</v>
      </c>
      <c r="D34" s="45">
        <v>1475</v>
      </c>
      <c r="E34" s="56">
        <v>0</v>
      </c>
      <c r="F34" s="31">
        <v>0</v>
      </c>
      <c r="G34" s="45">
        <v>1475</v>
      </c>
      <c r="H34" s="56">
        <v>0</v>
      </c>
      <c r="I34" s="31">
        <v>0</v>
      </c>
      <c r="J34" s="45">
        <v>1475</v>
      </c>
      <c r="K34" s="56">
        <v>0</v>
      </c>
      <c r="L34" s="31">
        <v>0</v>
      </c>
      <c r="M34" s="45">
        <v>1475</v>
      </c>
      <c r="N34" s="95">
        <v>5900</v>
      </c>
      <c r="O34" s="77"/>
      <c r="P34" s="84"/>
    </row>
    <row r="35" spans="1:16" ht="11.4" x14ac:dyDescent="0.2">
      <c r="A35" s="46" t="s">
        <v>46</v>
      </c>
      <c r="B35" s="56">
        <v>0</v>
      </c>
      <c r="C35" s="31">
        <v>0</v>
      </c>
      <c r="D35" s="45">
        <v>0</v>
      </c>
      <c r="E35" s="56">
        <v>0</v>
      </c>
      <c r="F35" s="31">
        <v>0</v>
      </c>
      <c r="G35" s="45">
        <v>0</v>
      </c>
      <c r="H35" s="56">
        <v>0</v>
      </c>
      <c r="I35" s="31">
        <v>0</v>
      </c>
      <c r="J35" s="45">
        <v>0</v>
      </c>
      <c r="K35" s="56">
        <v>0</v>
      </c>
      <c r="L35" s="31">
        <v>0</v>
      </c>
      <c r="M35" s="45">
        <v>50</v>
      </c>
      <c r="N35" s="95">
        <v>50</v>
      </c>
      <c r="O35" s="77"/>
      <c r="P35" s="84"/>
    </row>
    <row r="36" spans="1:16" ht="11.4" x14ac:dyDescent="0.2">
      <c r="A36" s="46" t="s">
        <v>47</v>
      </c>
      <c r="B36" s="56">
        <v>0</v>
      </c>
      <c r="C36" s="31">
        <v>0</v>
      </c>
      <c r="D36" s="45">
        <v>0</v>
      </c>
      <c r="E36" s="56">
        <v>0</v>
      </c>
      <c r="F36" s="31">
        <v>0</v>
      </c>
      <c r="G36" s="45">
        <v>559.62</v>
      </c>
      <c r="H36" s="56">
        <v>0</v>
      </c>
      <c r="I36" s="31">
        <v>0</v>
      </c>
      <c r="J36" s="45">
        <v>0</v>
      </c>
      <c r="K36" s="56">
        <v>0</v>
      </c>
      <c r="L36" s="31">
        <v>0</v>
      </c>
      <c r="M36" s="45">
        <v>559.62</v>
      </c>
      <c r="N36" s="95">
        <v>1119.24</v>
      </c>
      <c r="O36" s="77"/>
      <c r="P36" s="84"/>
    </row>
    <row r="37" spans="1:16" ht="11.4" x14ac:dyDescent="0.2">
      <c r="A37" s="46" t="s">
        <v>48</v>
      </c>
      <c r="B37" s="56">
        <v>0</v>
      </c>
      <c r="C37" s="31">
        <v>0</v>
      </c>
      <c r="D37" s="45">
        <v>1545</v>
      </c>
      <c r="E37" s="56">
        <v>0</v>
      </c>
      <c r="F37" s="31">
        <v>0</v>
      </c>
      <c r="G37" s="45">
        <v>1545</v>
      </c>
      <c r="H37" s="56">
        <v>0</v>
      </c>
      <c r="I37" s="31">
        <v>0</v>
      </c>
      <c r="J37" s="45">
        <v>1545</v>
      </c>
      <c r="K37" s="56">
        <v>0</v>
      </c>
      <c r="L37" s="31">
        <v>0</v>
      </c>
      <c r="M37" s="45">
        <v>1545</v>
      </c>
      <c r="N37" s="95">
        <v>6180</v>
      </c>
      <c r="O37" s="77"/>
      <c r="P37" s="84"/>
    </row>
    <row r="38" spans="1:16" ht="11.4" x14ac:dyDescent="0.2">
      <c r="A38" s="46" t="s">
        <v>49</v>
      </c>
      <c r="B38" s="56">
        <v>0</v>
      </c>
      <c r="C38" s="31">
        <v>0</v>
      </c>
      <c r="D38" s="45">
        <v>647.79999999999995</v>
      </c>
      <c r="E38" s="56">
        <v>0</v>
      </c>
      <c r="F38" s="31">
        <v>0</v>
      </c>
      <c r="G38" s="45">
        <v>647.79999999999995</v>
      </c>
      <c r="H38" s="56">
        <v>0</v>
      </c>
      <c r="I38" s="31">
        <v>0</v>
      </c>
      <c r="J38" s="45">
        <v>647.79999999999995</v>
      </c>
      <c r="K38" s="56">
        <v>0</v>
      </c>
      <c r="L38" s="31">
        <v>0</v>
      </c>
      <c r="M38" s="45">
        <v>647.79999999999995</v>
      </c>
      <c r="N38" s="95">
        <v>2591.1999999999998</v>
      </c>
      <c r="O38" s="77"/>
      <c r="P38" s="84"/>
    </row>
    <row r="39" spans="1:16" ht="11.4" x14ac:dyDescent="0.2">
      <c r="A39" s="46" t="s">
        <v>50</v>
      </c>
      <c r="B39" s="56">
        <v>0</v>
      </c>
      <c r="C39" s="31">
        <v>0</v>
      </c>
      <c r="D39" s="45">
        <v>375</v>
      </c>
      <c r="E39" s="56">
        <v>0</v>
      </c>
      <c r="F39" s="31">
        <v>0</v>
      </c>
      <c r="G39" s="45">
        <v>375</v>
      </c>
      <c r="H39" s="56">
        <v>0</v>
      </c>
      <c r="I39" s="31">
        <v>0</v>
      </c>
      <c r="J39" s="45">
        <v>375</v>
      </c>
      <c r="K39" s="56">
        <v>0</v>
      </c>
      <c r="L39" s="31">
        <v>0</v>
      </c>
      <c r="M39" s="45">
        <v>375</v>
      </c>
      <c r="N39" s="95">
        <v>1500</v>
      </c>
      <c r="O39" s="77"/>
      <c r="P39" s="84"/>
    </row>
    <row r="40" spans="1:16" ht="11.4" x14ac:dyDescent="0.2">
      <c r="A40" s="46" t="s">
        <v>51</v>
      </c>
      <c r="B40" s="56">
        <v>0</v>
      </c>
      <c r="C40" s="31">
        <v>0</v>
      </c>
      <c r="D40" s="45">
        <v>715</v>
      </c>
      <c r="E40" s="56">
        <v>0</v>
      </c>
      <c r="F40" s="31">
        <v>0</v>
      </c>
      <c r="G40" s="45">
        <v>715</v>
      </c>
      <c r="H40" s="56">
        <v>0</v>
      </c>
      <c r="I40" s="31">
        <v>0</v>
      </c>
      <c r="J40" s="45">
        <v>715</v>
      </c>
      <c r="K40" s="56">
        <v>0</v>
      </c>
      <c r="L40" s="31">
        <v>0</v>
      </c>
      <c r="M40" s="45">
        <v>715</v>
      </c>
      <c r="N40" s="95">
        <v>2860</v>
      </c>
      <c r="O40" s="77"/>
      <c r="P40" s="84"/>
    </row>
    <row r="41" spans="1:16" ht="12" x14ac:dyDescent="0.25">
      <c r="A41" s="44" t="s">
        <v>52</v>
      </c>
      <c r="B41" s="57">
        <v>0</v>
      </c>
      <c r="C41" s="32">
        <v>0</v>
      </c>
      <c r="D41" s="47">
        <v>6597.8</v>
      </c>
      <c r="E41" s="57">
        <v>0</v>
      </c>
      <c r="F41" s="32">
        <v>0</v>
      </c>
      <c r="G41" s="47">
        <v>7157.42</v>
      </c>
      <c r="H41" s="57">
        <v>0</v>
      </c>
      <c r="I41" s="32">
        <v>0</v>
      </c>
      <c r="J41" s="47">
        <v>6597.8</v>
      </c>
      <c r="K41" s="57">
        <v>0</v>
      </c>
      <c r="L41" s="32">
        <v>0</v>
      </c>
      <c r="M41" s="47">
        <v>7207.42</v>
      </c>
      <c r="N41" s="93">
        <v>27560.44</v>
      </c>
      <c r="O41" s="77"/>
      <c r="P41" s="84"/>
    </row>
    <row r="42" spans="1:16" ht="12" x14ac:dyDescent="0.25">
      <c r="A42" s="44" t="s">
        <v>53</v>
      </c>
      <c r="B42" s="56"/>
      <c r="C42" s="31"/>
      <c r="D42" s="45"/>
      <c r="E42" s="56"/>
      <c r="F42" s="31"/>
      <c r="G42" s="45"/>
      <c r="H42" s="56"/>
      <c r="I42" s="31"/>
      <c r="J42" s="45"/>
      <c r="K42" s="56"/>
      <c r="L42" s="31"/>
      <c r="M42" s="45"/>
      <c r="N42" s="95"/>
      <c r="O42" s="77"/>
      <c r="P42" s="84"/>
    </row>
    <row r="43" spans="1:16" ht="11.4" x14ac:dyDescent="0.2">
      <c r="A43" s="46" t="s">
        <v>54</v>
      </c>
      <c r="B43" s="56">
        <v>0</v>
      </c>
      <c r="C43" s="31">
        <v>0</v>
      </c>
      <c r="D43" s="45">
        <v>0</v>
      </c>
      <c r="E43" s="56">
        <v>0</v>
      </c>
      <c r="F43" s="31">
        <v>0</v>
      </c>
      <c r="G43" s="45">
        <v>0</v>
      </c>
      <c r="H43" s="56">
        <v>0</v>
      </c>
      <c r="I43" s="31">
        <v>0</v>
      </c>
      <c r="J43" s="45">
        <v>0</v>
      </c>
      <c r="K43" s="56">
        <v>557.45000000000005</v>
      </c>
      <c r="L43" s="31">
        <v>0</v>
      </c>
      <c r="M43" s="45">
        <v>0</v>
      </c>
      <c r="N43" s="95">
        <v>557.45000000000005</v>
      </c>
      <c r="O43" s="77"/>
      <c r="P43" s="84"/>
    </row>
    <row r="44" spans="1:16" ht="11.4" x14ac:dyDescent="0.2">
      <c r="A44" s="46" t="s">
        <v>55</v>
      </c>
      <c r="B44" s="56">
        <v>81.77</v>
      </c>
      <c r="C44" s="31">
        <v>81.77</v>
      </c>
      <c r="D44" s="45">
        <v>81.77</v>
      </c>
      <c r="E44" s="56">
        <v>81.77</v>
      </c>
      <c r="F44" s="31">
        <v>81.77</v>
      </c>
      <c r="G44" s="45">
        <v>81.77</v>
      </c>
      <c r="H44" s="56">
        <v>90.86</v>
      </c>
      <c r="I44" s="31">
        <v>81.77</v>
      </c>
      <c r="J44" s="45">
        <v>124.68</v>
      </c>
      <c r="K44" s="56">
        <v>0</v>
      </c>
      <c r="L44" s="31">
        <v>49.33</v>
      </c>
      <c r="M44" s="45">
        <v>54.54</v>
      </c>
      <c r="N44" s="95">
        <v>891.8</v>
      </c>
      <c r="O44" s="77"/>
      <c r="P44" s="84"/>
    </row>
    <row r="45" spans="1:16" ht="11.4" x14ac:dyDescent="0.2">
      <c r="A45" s="46" t="s">
        <v>56</v>
      </c>
      <c r="B45" s="56">
        <v>0</v>
      </c>
      <c r="C45" s="31">
        <v>0</v>
      </c>
      <c r="D45" s="45">
        <v>20</v>
      </c>
      <c r="E45" s="56">
        <v>0</v>
      </c>
      <c r="F45" s="31">
        <v>511.64</v>
      </c>
      <c r="G45" s="45">
        <v>323.25</v>
      </c>
      <c r="H45" s="56">
        <v>0</v>
      </c>
      <c r="I45" s="31">
        <v>0</v>
      </c>
      <c r="J45" s="45">
        <v>0</v>
      </c>
      <c r="K45" s="56">
        <v>0</v>
      </c>
      <c r="L45" s="31">
        <v>0</v>
      </c>
      <c r="M45" s="45">
        <v>0</v>
      </c>
      <c r="N45" s="95">
        <v>854.89</v>
      </c>
      <c r="O45" s="77"/>
      <c r="P45" s="84"/>
    </row>
    <row r="46" spans="1:16" ht="11.4" x14ac:dyDescent="0.2">
      <c r="A46" s="46" t="s">
        <v>57</v>
      </c>
      <c r="B46" s="56">
        <v>0</v>
      </c>
      <c r="C46" s="31">
        <v>0</v>
      </c>
      <c r="D46" s="45">
        <v>0</v>
      </c>
      <c r="E46" s="56">
        <v>0</v>
      </c>
      <c r="F46" s="31">
        <v>0</v>
      </c>
      <c r="G46" s="45">
        <v>0</v>
      </c>
      <c r="H46" s="56">
        <v>0</v>
      </c>
      <c r="I46" s="31">
        <v>0</v>
      </c>
      <c r="J46" s="45">
        <v>0</v>
      </c>
      <c r="K46" s="56">
        <v>0</v>
      </c>
      <c r="L46" s="31">
        <v>188</v>
      </c>
      <c r="M46" s="45">
        <v>0</v>
      </c>
      <c r="N46" s="95">
        <v>188</v>
      </c>
      <c r="O46" s="77"/>
      <c r="P46" s="84"/>
    </row>
    <row r="47" spans="1:16" ht="11.4" x14ac:dyDescent="0.2">
      <c r="A47" s="46" t="s">
        <v>58</v>
      </c>
      <c r="B47" s="56">
        <v>0</v>
      </c>
      <c r="C47" s="31">
        <v>0</v>
      </c>
      <c r="D47" s="45">
        <v>0</v>
      </c>
      <c r="E47" s="56">
        <v>0</v>
      </c>
      <c r="F47" s="31">
        <v>0</v>
      </c>
      <c r="G47" s="45">
        <v>309.08999999999997</v>
      </c>
      <c r="H47" s="56">
        <v>0</v>
      </c>
      <c r="I47" s="31">
        <v>0</v>
      </c>
      <c r="J47" s="45">
        <v>0</v>
      </c>
      <c r="K47" s="56">
        <v>0</v>
      </c>
      <c r="L47" s="31">
        <v>122.73</v>
      </c>
      <c r="M47" s="45">
        <v>0</v>
      </c>
      <c r="N47" s="95">
        <v>431.82</v>
      </c>
      <c r="O47" s="77"/>
      <c r="P47" s="84"/>
    </row>
    <row r="48" spans="1:16" ht="11.4" x14ac:dyDescent="0.2">
      <c r="A48" s="46" t="s">
        <v>59</v>
      </c>
      <c r="B48" s="56">
        <v>0</v>
      </c>
      <c r="C48" s="31">
        <v>23.25</v>
      </c>
      <c r="D48" s="45">
        <v>0</v>
      </c>
      <c r="E48" s="56">
        <v>23.25</v>
      </c>
      <c r="F48" s="31">
        <v>0</v>
      </c>
      <c r="G48" s="45">
        <v>23.25</v>
      </c>
      <c r="H48" s="56">
        <v>0</v>
      </c>
      <c r="I48" s="31">
        <v>23.25</v>
      </c>
      <c r="J48" s="45">
        <v>0</v>
      </c>
      <c r="K48" s="56">
        <v>23.25</v>
      </c>
      <c r="L48" s="31">
        <v>0</v>
      </c>
      <c r="M48" s="45">
        <v>155.07</v>
      </c>
      <c r="N48" s="95">
        <v>271.32</v>
      </c>
      <c r="O48" s="77"/>
      <c r="P48" s="84"/>
    </row>
    <row r="49" spans="1:16" ht="12" x14ac:dyDescent="0.25">
      <c r="A49" s="44" t="s">
        <v>60</v>
      </c>
      <c r="B49" s="57">
        <v>81.77</v>
      </c>
      <c r="C49" s="32">
        <v>105.02</v>
      </c>
      <c r="D49" s="47">
        <v>101.77</v>
      </c>
      <c r="E49" s="57">
        <v>105.02</v>
      </c>
      <c r="F49" s="32">
        <v>593.41</v>
      </c>
      <c r="G49" s="47">
        <v>737.36</v>
      </c>
      <c r="H49" s="57">
        <v>90.86</v>
      </c>
      <c r="I49" s="32">
        <v>105.02</v>
      </c>
      <c r="J49" s="47">
        <v>124.68</v>
      </c>
      <c r="K49" s="57">
        <v>580.70000000000005</v>
      </c>
      <c r="L49" s="32">
        <v>360.06</v>
      </c>
      <c r="M49" s="47">
        <v>209.61</v>
      </c>
      <c r="N49" s="93">
        <v>3195.28</v>
      </c>
      <c r="O49" s="77"/>
      <c r="P49" s="84"/>
    </row>
    <row r="50" spans="1:16" ht="12" x14ac:dyDescent="0.25">
      <c r="A50" s="44" t="s">
        <v>61</v>
      </c>
      <c r="B50" s="56"/>
      <c r="C50" s="31"/>
      <c r="D50" s="45"/>
      <c r="E50" s="56"/>
      <c r="F50" s="31"/>
      <c r="G50" s="45"/>
      <c r="H50" s="56"/>
      <c r="I50" s="31"/>
      <c r="J50" s="45"/>
      <c r="K50" s="56"/>
      <c r="L50" s="31"/>
      <c r="M50" s="45"/>
      <c r="N50" s="95"/>
      <c r="O50" s="77"/>
      <c r="P50" s="84"/>
    </row>
    <row r="51" spans="1:16" ht="11.4" x14ac:dyDescent="0.2">
      <c r="A51" s="46" t="s">
        <v>62</v>
      </c>
      <c r="B51" s="56">
        <v>0</v>
      </c>
      <c r="C51" s="31">
        <v>0</v>
      </c>
      <c r="D51" s="45">
        <v>0</v>
      </c>
      <c r="E51" s="56">
        <v>0</v>
      </c>
      <c r="F51" s="31">
        <v>3595.16</v>
      </c>
      <c r="G51" s="45">
        <v>0</v>
      </c>
      <c r="H51" s="56">
        <v>0</v>
      </c>
      <c r="I51" s="31">
        <v>0</v>
      </c>
      <c r="J51" s="45">
        <v>0</v>
      </c>
      <c r="K51" s="56">
        <v>0</v>
      </c>
      <c r="L51" s="31">
        <v>0</v>
      </c>
      <c r="M51" s="45">
        <v>0</v>
      </c>
      <c r="N51" s="95">
        <v>3595.16</v>
      </c>
      <c r="O51" s="77"/>
      <c r="P51" s="84"/>
    </row>
    <row r="52" spans="1:16" ht="11.4" x14ac:dyDescent="0.2">
      <c r="A52" s="46" t="s">
        <v>63</v>
      </c>
      <c r="B52" s="56">
        <v>0</v>
      </c>
      <c r="C52" s="31">
        <v>0</v>
      </c>
      <c r="D52" s="45">
        <v>0</v>
      </c>
      <c r="E52" s="56">
        <v>0</v>
      </c>
      <c r="F52" s="31">
        <v>793.36</v>
      </c>
      <c r="G52" s="45">
        <v>0</v>
      </c>
      <c r="H52" s="56">
        <v>0</v>
      </c>
      <c r="I52" s="31">
        <v>0</v>
      </c>
      <c r="J52" s="45">
        <v>0</v>
      </c>
      <c r="K52" s="56">
        <v>0</v>
      </c>
      <c r="L52" s="31">
        <v>0</v>
      </c>
      <c r="M52" s="45">
        <v>0</v>
      </c>
      <c r="N52" s="95">
        <v>793.36</v>
      </c>
      <c r="O52" s="77"/>
      <c r="P52" s="84"/>
    </row>
    <row r="53" spans="1:16" ht="12" x14ac:dyDescent="0.25">
      <c r="A53" s="44" t="s">
        <v>64</v>
      </c>
      <c r="B53" s="57">
        <v>0</v>
      </c>
      <c r="C53" s="32">
        <v>0</v>
      </c>
      <c r="D53" s="47">
        <v>0</v>
      </c>
      <c r="E53" s="57">
        <v>0</v>
      </c>
      <c r="F53" s="32">
        <v>4388.5200000000004</v>
      </c>
      <c r="G53" s="47">
        <v>0</v>
      </c>
      <c r="H53" s="57">
        <v>0</v>
      </c>
      <c r="I53" s="32">
        <v>0</v>
      </c>
      <c r="J53" s="47">
        <v>0</v>
      </c>
      <c r="K53" s="57">
        <v>0</v>
      </c>
      <c r="L53" s="32">
        <v>0</v>
      </c>
      <c r="M53" s="47">
        <v>0</v>
      </c>
      <c r="N53" s="93">
        <v>4388.5200000000004</v>
      </c>
      <c r="O53" s="77"/>
      <c r="P53" s="84"/>
    </row>
    <row r="54" spans="1:16" ht="12" x14ac:dyDescent="0.25">
      <c r="A54" s="44" t="s">
        <v>66</v>
      </c>
      <c r="B54" s="56"/>
      <c r="C54" s="31"/>
      <c r="D54" s="45"/>
      <c r="E54" s="56"/>
      <c r="F54" s="31"/>
      <c r="G54" s="45"/>
      <c r="H54" s="56"/>
      <c r="I54" s="31"/>
      <c r="J54" s="45"/>
      <c r="K54" s="56"/>
      <c r="L54" s="31"/>
      <c r="M54" s="45"/>
      <c r="N54" s="95"/>
      <c r="O54" s="77"/>
      <c r="P54" s="84"/>
    </row>
    <row r="55" spans="1:16" ht="11.4" x14ac:dyDescent="0.2">
      <c r="A55" s="46" t="s">
        <v>67</v>
      </c>
      <c r="B55" s="56">
        <v>181</v>
      </c>
      <c r="C55" s="31">
        <v>0</v>
      </c>
      <c r="D55" s="45">
        <v>276.08999999999997</v>
      </c>
      <c r="E55" s="56">
        <v>0</v>
      </c>
      <c r="F55" s="31">
        <v>190.09</v>
      </c>
      <c r="G55" s="45">
        <v>0</v>
      </c>
      <c r="H55" s="56">
        <v>209.64</v>
      </c>
      <c r="I55" s="31">
        <v>0</v>
      </c>
      <c r="J55" s="45">
        <v>285.91000000000003</v>
      </c>
      <c r="K55" s="56">
        <v>0</v>
      </c>
      <c r="L55" s="31">
        <v>306.58999999999997</v>
      </c>
      <c r="M55" s="45">
        <v>0</v>
      </c>
      <c r="N55" s="95">
        <v>1449.32</v>
      </c>
      <c r="O55" s="77"/>
      <c r="P55" s="84"/>
    </row>
    <row r="56" spans="1:16" ht="11.4" x14ac:dyDescent="0.2">
      <c r="A56" s="46" t="s">
        <v>68</v>
      </c>
      <c r="B56" s="56">
        <v>0</v>
      </c>
      <c r="C56" s="31">
        <v>0</v>
      </c>
      <c r="D56" s="45">
        <v>44.45</v>
      </c>
      <c r="E56" s="56">
        <v>0</v>
      </c>
      <c r="F56" s="31">
        <v>0</v>
      </c>
      <c r="G56" s="45">
        <v>43.5</v>
      </c>
      <c r="H56" s="56">
        <v>0</v>
      </c>
      <c r="I56" s="31">
        <v>0</v>
      </c>
      <c r="J56" s="45">
        <v>41.59</v>
      </c>
      <c r="K56" s="56">
        <v>0</v>
      </c>
      <c r="L56" s="31">
        <v>0</v>
      </c>
      <c r="M56" s="45">
        <v>0</v>
      </c>
      <c r="N56" s="95">
        <v>129.54</v>
      </c>
      <c r="O56" s="77"/>
      <c r="P56" s="84"/>
    </row>
    <row r="57" spans="1:16" ht="12" x14ac:dyDescent="0.25">
      <c r="A57" s="44" t="s">
        <v>69</v>
      </c>
      <c r="B57" s="57">
        <v>181</v>
      </c>
      <c r="C57" s="32">
        <v>0</v>
      </c>
      <c r="D57" s="47">
        <v>320.54000000000002</v>
      </c>
      <c r="E57" s="57">
        <v>0</v>
      </c>
      <c r="F57" s="32">
        <v>190.09</v>
      </c>
      <c r="G57" s="47">
        <v>43.5</v>
      </c>
      <c r="H57" s="57">
        <v>209.64</v>
      </c>
      <c r="I57" s="32">
        <v>0</v>
      </c>
      <c r="J57" s="47">
        <v>327.5</v>
      </c>
      <c r="K57" s="57">
        <v>0</v>
      </c>
      <c r="L57" s="32">
        <v>306.58999999999997</v>
      </c>
      <c r="M57" s="47">
        <v>0</v>
      </c>
      <c r="N57" s="93">
        <v>1578.86</v>
      </c>
      <c r="O57" s="77"/>
      <c r="P57" s="84"/>
    </row>
    <row r="58" spans="1:16" ht="12" x14ac:dyDescent="0.25">
      <c r="A58" s="44" t="s">
        <v>70</v>
      </c>
      <c r="B58" s="56"/>
      <c r="C58" s="31"/>
      <c r="D58" s="45"/>
      <c r="E58" s="56"/>
      <c r="F58" s="31"/>
      <c r="G58" s="45"/>
      <c r="H58" s="56"/>
      <c r="I58" s="31"/>
      <c r="J58" s="45"/>
      <c r="K58" s="56"/>
      <c r="L58" s="31"/>
      <c r="M58" s="45"/>
      <c r="N58" s="95"/>
      <c r="O58" s="77"/>
      <c r="P58" s="84"/>
    </row>
    <row r="59" spans="1:16" ht="11.4" x14ac:dyDescent="0.2">
      <c r="A59" s="46" t="s">
        <v>71</v>
      </c>
      <c r="B59" s="56">
        <v>0</v>
      </c>
      <c r="C59" s="31">
        <v>1516.29</v>
      </c>
      <c r="D59" s="45">
        <v>0</v>
      </c>
      <c r="E59" s="56">
        <v>0</v>
      </c>
      <c r="F59" s="31">
        <v>0</v>
      </c>
      <c r="G59" s="45">
        <v>0</v>
      </c>
      <c r="H59" s="56">
        <v>0</v>
      </c>
      <c r="I59" s="31">
        <v>0</v>
      </c>
      <c r="J59" s="45">
        <v>0</v>
      </c>
      <c r="K59" s="56">
        <v>0</v>
      </c>
      <c r="L59" s="31">
        <v>0</v>
      </c>
      <c r="M59" s="45">
        <v>0</v>
      </c>
      <c r="N59" s="95">
        <v>1516.29</v>
      </c>
      <c r="O59" s="77"/>
      <c r="P59" s="84"/>
    </row>
    <row r="60" spans="1:16" ht="11.4" x14ac:dyDescent="0.2">
      <c r="A60" s="46" t="s">
        <v>72</v>
      </c>
      <c r="B60" s="56">
        <v>0</v>
      </c>
      <c r="C60" s="31">
        <v>417.94</v>
      </c>
      <c r="D60" s="45">
        <v>0</v>
      </c>
      <c r="E60" s="56">
        <v>406.51</v>
      </c>
      <c r="F60" s="31">
        <v>0</v>
      </c>
      <c r="G60" s="45">
        <v>-76.17</v>
      </c>
      <c r="H60" s="56">
        <v>610.44000000000005</v>
      </c>
      <c r="I60" s="31">
        <v>501.89</v>
      </c>
      <c r="J60" s="45">
        <v>0</v>
      </c>
      <c r="K60" s="56">
        <v>639.91999999999996</v>
      </c>
      <c r="L60" s="31">
        <v>0</v>
      </c>
      <c r="M60" s="45">
        <v>399.14</v>
      </c>
      <c r="N60" s="95">
        <v>2899.67</v>
      </c>
      <c r="O60" s="77"/>
      <c r="P60" s="84"/>
    </row>
    <row r="61" spans="1:16" ht="12" x14ac:dyDescent="0.25">
      <c r="A61" s="44" t="s">
        <v>73</v>
      </c>
      <c r="B61" s="57">
        <v>0</v>
      </c>
      <c r="C61" s="32">
        <v>1934.23</v>
      </c>
      <c r="D61" s="47">
        <v>0</v>
      </c>
      <c r="E61" s="57">
        <v>406.51</v>
      </c>
      <c r="F61" s="32">
        <v>0</v>
      </c>
      <c r="G61" s="47">
        <v>-76.17</v>
      </c>
      <c r="H61" s="57">
        <v>610.44000000000005</v>
      </c>
      <c r="I61" s="32">
        <v>501.89</v>
      </c>
      <c r="J61" s="47">
        <v>0</v>
      </c>
      <c r="K61" s="57">
        <v>639.91999999999996</v>
      </c>
      <c r="L61" s="32">
        <v>0</v>
      </c>
      <c r="M61" s="47">
        <v>399.14</v>
      </c>
      <c r="N61" s="93">
        <v>4415.96</v>
      </c>
      <c r="O61" s="77"/>
      <c r="P61" s="84"/>
    </row>
    <row r="62" spans="1:16" ht="12" x14ac:dyDescent="0.25">
      <c r="A62" s="44" t="s">
        <v>74</v>
      </c>
      <c r="B62" s="56"/>
      <c r="C62" s="31"/>
      <c r="D62" s="45"/>
      <c r="E62" s="56"/>
      <c r="F62" s="31"/>
      <c r="G62" s="45"/>
      <c r="H62" s="56"/>
      <c r="I62" s="31"/>
      <c r="J62" s="45"/>
      <c r="K62" s="56"/>
      <c r="L62" s="31"/>
      <c r="M62" s="45"/>
      <c r="N62" s="95"/>
      <c r="O62" s="77"/>
      <c r="P62" s="84"/>
    </row>
    <row r="63" spans="1:16" ht="11.4" x14ac:dyDescent="0.2">
      <c r="A63" s="46" t="s">
        <v>75</v>
      </c>
      <c r="B63" s="56">
        <v>276</v>
      </c>
      <c r="C63" s="31">
        <v>284</v>
      </c>
      <c r="D63" s="45">
        <v>355</v>
      </c>
      <c r="E63" s="56">
        <v>284</v>
      </c>
      <c r="F63" s="31">
        <v>284</v>
      </c>
      <c r="G63" s="45">
        <v>355</v>
      </c>
      <c r="H63" s="56">
        <v>284</v>
      </c>
      <c r="I63" s="31">
        <v>284</v>
      </c>
      <c r="J63" s="45">
        <v>355</v>
      </c>
      <c r="K63" s="56">
        <v>284</v>
      </c>
      <c r="L63" s="31">
        <v>355</v>
      </c>
      <c r="M63" s="45">
        <v>284</v>
      </c>
      <c r="N63" s="95">
        <v>3684</v>
      </c>
      <c r="O63" s="77"/>
      <c r="P63" s="84"/>
    </row>
    <row r="64" spans="1:16" ht="11.4" x14ac:dyDescent="0.2">
      <c r="A64" s="46" t="s">
        <v>76</v>
      </c>
      <c r="B64" s="56">
        <v>0</v>
      </c>
      <c r="C64" s="31">
        <v>0</v>
      </c>
      <c r="D64" s="45">
        <v>0</v>
      </c>
      <c r="E64" s="56">
        <v>0</v>
      </c>
      <c r="F64" s="31">
        <v>0</v>
      </c>
      <c r="G64" s="45">
        <v>0</v>
      </c>
      <c r="H64" s="56">
        <v>264</v>
      </c>
      <c r="I64" s="31">
        <v>0</v>
      </c>
      <c r="J64" s="45">
        <v>0</v>
      </c>
      <c r="K64" s="56">
        <v>0</v>
      </c>
      <c r="L64" s="31">
        <v>0</v>
      </c>
      <c r="M64" s="45">
        <v>0</v>
      </c>
      <c r="N64" s="95">
        <v>264</v>
      </c>
      <c r="O64" s="77"/>
      <c r="P64" s="84"/>
    </row>
    <row r="65" spans="1:16" ht="11.4" x14ac:dyDescent="0.2">
      <c r="A65" s="46" t="s">
        <v>77</v>
      </c>
      <c r="B65" s="56">
        <v>0</v>
      </c>
      <c r="C65" s="31">
        <v>90</v>
      </c>
      <c r="D65" s="45">
        <v>0</v>
      </c>
      <c r="E65" s="56">
        <v>0</v>
      </c>
      <c r="F65" s="31">
        <v>105</v>
      </c>
      <c r="G65" s="45">
        <v>119</v>
      </c>
      <c r="H65" s="56">
        <v>531</v>
      </c>
      <c r="I65" s="31">
        <v>0</v>
      </c>
      <c r="J65" s="45">
        <v>0</v>
      </c>
      <c r="K65" s="56">
        <v>0</v>
      </c>
      <c r="L65" s="31">
        <v>263.64</v>
      </c>
      <c r="M65" s="45">
        <v>0</v>
      </c>
      <c r="N65" s="95">
        <v>1108.6400000000001</v>
      </c>
      <c r="O65" s="77"/>
      <c r="P65" s="84"/>
    </row>
    <row r="66" spans="1:16" ht="11.4" x14ac:dyDescent="0.2">
      <c r="A66" s="46" t="s">
        <v>78</v>
      </c>
      <c r="B66" s="56">
        <v>833.33</v>
      </c>
      <c r="C66" s="31">
        <v>833.33</v>
      </c>
      <c r="D66" s="45">
        <v>833.33</v>
      </c>
      <c r="E66" s="56">
        <v>833.33</v>
      </c>
      <c r="F66" s="31">
        <v>833.33</v>
      </c>
      <c r="G66" s="45">
        <v>0</v>
      </c>
      <c r="H66" s="56">
        <v>1666.66</v>
      </c>
      <c r="I66" s="31">
        <v>833.33</v>
      </c>
      <c r="J66" s="45">
        <v>833.33</v>
      </c>
      <c r="K66" s="56">
        <v>833.33</v>
      </c>
      <c r="L66" s="31">
        <v>833.33</v>
      </c>
      <c r="M66" s="45">
        <v>833</v>
      </c>
      <c r="N66" s="95">
        <f>9166.63+833</f>
        <v>9999.6299999999992</v>
      </c>
      <c r="O66" s="77"/>
      <c r="P66" s="84"/>
    </row>
    <row r="67" spans="1:16" ht="11.4" x14ac:dyDescent="0.2">
      <c r="A67" s="46" t="s">
        <v>79</v>
      </c>
      <c r="B67" s="56">
        <v>0</v>
      </c>
      <c r="C67" s="31">
        <v>0</v>
      </c>
      <c r="D67" s="45">
        <v>3432.73</v>
      </c>
      <c r="E67" s="56">
        <v>0</v>
      </c>
      <c r="F67" s="31">
        <v>0</v>
      </c>
      <c r="G67" s="45">
        <v>27.27</v>
      </c>
      <c r="H67" s="56">
        <v>0</v>
      </c>
      <c r="I67" s="31">
        <v>0</v>
      </c>
      <c r="J67" s="45">
        <v>0</v>
      </c>
      <c r="K67" s="56">
        <v>139.05000000000001</v>
      </c>
      <c r="L67" s="31">
        <v>0</v>
      </c>
      <c r="M67" s="45">
        <v>380</v>
      </c>
      <c r="N67" s="95">
        <v>3979.05</v>
      </c>
      <c r="O67" s="77"/>
      <c r="P67" s="84"/>
    </row>
    <row r="68" spans="1:16" ht="11.4" x14ac:dyDescent="0.2">
      <c r="A68" s="46" t="s">
        <v>80</v>
      </c>
      <c r="B68" s="56">
        <v>0</v>
      </c>
      <c r="C68" s="31">
        <v>0</v>
      </c>
      <c r="D68" s="45">
        <v>0</v>
      </c>
      <c r="E68" s="56">
        <v>0</v>
      </c>
      <c r="F68" s="31">
        <v>0</v>
      </c>
      <c r="G68" s="45">
        <v>0</v>
      </c>
      <c r="H68" s="56">
        <v>0</v>
      </c>
      <c r="I68" s="31">
        <v>0</v>
      </c>
      <c r="J68" s="45">
        <v>0</v>
      </c>
      <c r="K68" s="56">
        <v>0</v>
      </c>
      <c r="L68" s="31">
        <v>0</v>
      </c>
      <c r="M68" s="45">
        <v>2220</v>
      </c>
      <c r="N68" s="95">
        <v>2220</v>
      </c>
      <c r="O68" s="77"/>
      <c r="P68" s="84"/>
    </row>
    <row r="69" spans="1:16" ht="11.4" x14ac:dyDescent="0.2">
      <c r="A69" s="46" t="s">
        <v>81</v>
      </c>
      <c r="B69" s="56">
        <v>54.55</v>
      </c>
      <c r="C69" s="31">
        <v>0</v>
      </c>
      <c r="D69" s="45">
        <v>0</v>
      </c>
      <c r="E69" s="56">
        <v>163.63999999999999</v>
      </c>
      <c r="F69" s="31">
        <v>54.55</v>
      </c>
      <c r="G69" s="45">
        <v>54.55</v>
      </c>
      <c r="H69" s="56">
        <v>54.55</v>
      </c>
      <c r="I69" s="31">
        <v>54.55</v>
      </c>
      <c r="J69" s="45">
        <v>81.819999999999993</v>
      </c>
      <c r="K69" s="56">
        <v>54.55</v>
      </c>
      <c r="L69" s="31">
        <v>54.55</v>
      </c>
      <c r="M69" s="45">
        <v>0</v>
      </c>
      <c r="N69" s="95">
        <v>627.30999999999995</v>
      </c>
      <c r="O69" s="77"/>
      <c r="P69" s="84"/>
    </row>
    <row r="70" spans="1:16" ht="12" x14ac:dyDescent="0.25">
      <c r="A70" s="44" t="s">
        <v>82</v>
      </c>
      <c r="B70" s="58">
        <v>1163.8800000000001</v>
      </c>
      <c r="C70" s="33">
        <v>1207.33</v>
      </c>
      <c r="D70" s="48">
        <v>4621.0600000000004</v>
      </c>
      <c r="E70" s="58">
        <v>1280.97</v>
      </c>
      <c r="F70" s="33">
        <v>1276.8800000000001</v>
      </c>
      <c r="G70" s="48">
        <v>555.82000000000005</v>
      </c>
      <c r="H70" s="58">
        <v>2800.21</v>
      </c>
      <c r="I70" s="33">
        <v>1171.8800000000001</v>
      </c>
      <c r="J70" s="48">
        <v>1270.1500000000001</v>
      </c>
      <c r="K70" s="58">
        <v>1310.93</v>
      </c>
      <c r="L70" s="33">
        <v>1506.52</v>
      </c>
      <c r="M70" s="48">
        <f>2884+833</f>
        <v>3717</v>
      </c>
      <c r="N70" s="134">
        <f>21049.63+833</f>
        <v>21882.63</v>
      </c>
      <c r="O70" s="77"/>
      <c r="P70" s="84"/>
    </row>
    <row r="71" spans="1:16" ht="12" x14ac:dyDescent="0.25">
      <c r="A71" s="44" t="s">
        <v>83</v>
      </c>
      <c r="B71" s="57">
        <v>7193.13</v>
      </c>
      <c r="C71" s="32">
        <v>9013.06</v>
      </c>
      <c r="D71" s="47">
        <v>17407.650000000001</v>
      </c>
      <c r="E71" s="57">
        <v>7558.98</v>
      </c>
      <c r="F71" s="32">
        <v>12335.38</v>
      </c>
      <c r="G71" s="47">
        <v>18120.13</v>
      </c>
      <c r="H71" s="57">
        <v>4071.15</v>
      </c>
      <c r="I71" s="32">
        <v>2388.79</v>
      </c>
      <c r="J71" s="47">
        <v>9040.1299999999992</v>
      </c>
      <c r="K71" s="57">
        <v>2951.55</v>
      </c>
      <c r="L71" s="32">
        <v>2533.17</v>
      </c>
      <c r="M71" s="47">
        <f>11300.17+833</f>
        <v>12133.17</v>
      </c>
      <c r="N71" s="93">
        <f>103913.29+833</f>
        <v>104746.29</v>
      </c>
      <c r="O71" s="77"/>
      <c r="P71" s="87">
        <v>154297</v>
      </c>
    </row>
    <row r="72" spans="1:16" ht="12" x14ac:dyDescent="0.25">
      <c r="A72" s="44"/>
      <c r="B72" s="67"/>
      <c r="C72" s="30"/>
      <c r="D72" s="66">
        <f>SUM(B71:D71)</f>
        <v>33613.839999999997</v>
      </c>
      <c r="E72" s="56"/>
      <c r="F72" s="31"/>
      <c r="G72" s="66">
        <f>SUM(E71:G71)</f>
        <v>38014.490000000005</v>
      </c>
      <c r="H72" s="56"/>
      <c r="I72" s="31"/>
      <c r="J72" s="66">
        <f>SUM(H71:J71)</f>
        <v>15500.07</v>
      </c>
      <c r="K72" s="56"/>
      <c r="L72" s="31"/>
      <c r="M72" s="66">
        <f>SUM(K71:M71)</f>
        <v>17617.89</v>
      </c>
      <c r="N72" s="135"/>
      <c r="O72" s="77"/>
      <c r="P72" s="84"/>
    </row>
    <row r="73" spans="1:16" ht="11.4" x14ac:dyDescent="0.2">
      <c r="A73" s="46"/>
      <c r="B73" s="56"/>
      <c r="C73" s="31"/>
      <c r="D73" s="45"/>
      <c r="E73" s="56"/>
      <c r="F73" s="31"/>
      <c r="G73" s="45"/>
      <c r="H73" s="56"/>
      <c r="I73" s="31"/>
      <c r="J73" s="45"/>
      <c r="K73" s="56"/>
      <c r="L73" s="31"/>
      <c r="M73" s="45"/>
      <c r="N73" s="95"/>
      <c r="O73" s="77"/>
      <c r="P73" s="84"/>
    </row>
    <row r="74" spans="1:16" ht="12" x14ac:dyDescent="0.25">
      <c r="A74" s="44" t="s">
        <v>125</v>
      </c>
      <c r="B74" s="60">
        <v>7348.8</v>
      </c>
      <c r="C74" s="28">
        <v>2483.9299999999998</v>
      </c>
      <c r="D74" s="49">
        <v>-6820.09</v>
      </c>
      <c r="E74" s="60">
        <v>5328.99</v>
      </c>
      <c r="F74" s="28">
        <v>-1567.92</v>
      </c>
      <c r="G74" s="49">
        <v>-4410.3900000000003</v>
      </c>
      <c r="H74" s="60">
        <v>6385.53</v>
      </c>
      <c r="I74" s="28">
        <v>7566.72</v>
      </c>
      <c r="J74" s="49">
        <v>2020.48</v>
      </c>
      <c r="K74" s="60">
        <v>4246.51</v>
      </c>
      <c r="L74" s="28">
        <v>7037.13</v>
      </c>
      <c r="M74" s="49">
        <f>906.36+1940.76-833</f>
        <v>2014.12</v>
      </c>
      <c r="N74" s="136">
        <f>30526.05+1940.76-833</f>
        <v>31633.809999999998</v>
      </c>
      <c r="O74" s="77"/>
      <c r="P74" s="87">
        <v>0</v>
      </c>
    </row>
    <row r="75" spans="1:16" ht="12" x14ac:dyDescent="0.25">
      <c r="A75" s="138"/>
      <c r="B75" s="62"/>
      <c r="C75" s="34"/>
      <c r="D75" s="47">
        <f>SUM(B74:D74)</f>
        <v>3012.6399999999994</v>
      </c>
      <c r="E75" s="62"/>
      <c r="F75" s="34"/>
      <c r="G75" s="47">
        <f>SUM(E74:G74)</f>
        <v>-649.32000000000062</v>
      </c>
      <c r="H75" s="62"/>
      <c r="I75" s="34"/>
      <c r="J75" s="47">
        <f>SUM(H74:J74)</f>
        <v>15972.73</v>
      </c>
      <c r="K75" s="62"/>
      <c r="L75" s="34"/>
      <c r="M75" s="47">
        <f>SUM(K74:M74)</f>
        <v>13297.759999999998</v>
      </c>
      <c r="N75" s="137"/>
      <c r="O75" s="80"/>
      <c r="P75" s="85"/>
    </row>
    <row r="76" spans="1:16" x14ac:dyDescent="0.2">
      <c r="B76" s="27"/>
      <c r="C76" s="27"/>
      <c r="D76" s="24"/>
      <c r="E76" s="24"/>
      <c r="F76" s="24"/>
      <c r="G76" s="24"/>
      <c r="H76" s="24"/>
      <c r="I76" s="24"/>
      <c r="J76" s="24"/>
      <c r="K76" s="24"/>
      <c r="L76" s="24"/>
      <c r="M76" s="24"/>
      <c r="N76" s="24"/>
      <c r="O76" s="24"/>
      <c r="P76" s="25"/>
    </row>
    <row r="78" spans="1:16" ht="13.2" x14ac:dyDescent="0.25">
      <c r="A78" s="14"/>
      <c r="B78" s="14"/>
      <c r="C78" s="14"/>
      <c r="D78" s="14"/>
      <c r="E78" s="14"/>
      <c r="F78" s="14"/>
      <c r="G78" s="14"/>
      <c r="H78" s="14"/>
      <c r="I78" s="14"/>
      <c r="J78" s="14"/>
      <c r="K78" s="14"/>
      <c r="L78" s="14"/>
      <c r="M78" s="14"/>
      <c r="N78" s="14"/>
    </row>
    <row r="79" spans="1:16" ht="13.2" x14ac:dyDescent="0.25">
      <c r="A79" s="14"/>
      <c r="B79" s="14"/>
      <c r="C79" s="14"/>
      <c r="D79" s="14"/>
      <c r="E79" s="14"/>
      <c r="F79" s="14"/>
      <c r="G79" s="14"/>
      <c r="H79" s="14"/>
      <c r="I79" s="14"/>
      <c r="J79" s="14"/>
      <c r="K79" s="14"/>
      <c r="L79" s="14"/>
      <c r="M79" s="14"/>
      <c r="N79" s="14"/>
    </row>
    <row r="80" spans="1:16" ht="13.2" x14ac:dyDescent="0.25">
      <c r="A80" s="14"/>
      <c r="B80" s="14"/>
      <c r="C80" s="14"/>
      <c r="D80" s="14"/>
      <c r="E80" s="14"/>
      <c r="F80" s="14"/>
      <c r="G80" s="14"/>
      <c r="H80" s="14"/>
      <c r="I80" s="14"/>
      <c r="J80" s="14"/>
      <c r="K80" s="14"/>
      <c r="L80" s="14"/>
      <c r="M80" s="14"/>
      <c r="N80" s="14"/>
    </row>
    <row r="81" spans="1:14" ht="13.2" x14ac:dyDescent="0.25">
      <c r="A81" s="14"/>
      <c r="B81" s="14"/>
      <c r="C81" s="14"/>
      <c r="D81" s="14"/>
      <c r="E81" s="14"/>
      <c r="F81" s="14"/>
      <c r="G81" s="14"/>
      <c r="H81" s="14"/>
      <c r="I81" s="14"/>
      <c r="J81" s="14"/>
      <c r="K81" s="14"/>
      <c r="L81" s="14"/>
      <c r="M81" s="14"/>
      <c r="N81" s="14"/>
    </row>
    <row r="82" spans="1:14" ht="13.2" x14ac:dyDescent="0.25">
      <c r="A82" s="14"/>
      <c r="B82" s="15"/>
      <c r="C82" s="15"/>
      <c r="D82" s="15"/>
      <c r="E82" s="15"/>
      <c r="F82" s="15"/>
      <c r="G82" s="15"/>
      <c r="H82" s="15"/>
      <c r="I82" s="15"/>
      <c r="J82" s="15"/>
      <c r="K82" s="15"/>
      <c r="L82" s="15"/>
      <c r="M82" s="15"/>
      <c r="N82" s="15"/>
    </row>
    <row r="83" spans="1:14" ht="13.2" x14ac:dyDescent="0.25">
      <c r="A83" s="14"/>
      <c r="B83" s="15"/>
      <c r="C83" s="15"/>
      <c r="D83" s="15"/>
      <c r="E83" s="15"/>
      <c r="F83" s="15"/>
      <c r="G83" s="15"/>
      <c r="H83" s="15"/>
      <c r="I83" s="15"/>
      <c r="J83" s="15"/>
      <c r="K83" s="15"/>
      <c r="L83" s="15"/>
      <c r="M83" s="15"/>
      <c r="N83" s="15"/>
    </row>
    <row r="84" spans="1:14" ht="13.2" x14ac:dyDescent="0.25">
      <c r="A84" s="14"/>
      <c r="B84" s="15"/>
      <c r="C84" s="15"/>
      <c r="D84" s="15"/>
      <c r="E84" s="15"/>
      <c r="F84" s="15"/>
      <c r="G84" s="15"/>
      <c r="H84" s="15"/>
      <c r="I84" s="15"/>
      <c r="J84" s="15"/>
      <c r="K84" s="15"/>
      <c r="L84" s="15"/>
      <c r="M84" s="15"/>
      <c r="N84" s="15"/>
    </row>
  </sheetData>
  <phoneticPr fontId="0" type="noConversion"/>
  <pageMargins left="0.23622047244094491" right="0.23622047244094491" top="0.74803149606299213" bottom="0.74803149606299213" header="0.31496062992125984" footer="0.31496062992125984"/>
  <pageSetup paperSize="9" scale="80" orientation="portrait" horizontalDpi="300" verticalDpi="300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T34"/>
  <sheetViews>
    <sheetView showGridLines="0" workbookViewId="0">
      <selection activeCell="N25" sqref="N25"/>
    </sheetView>
  </sheetViews>
  <sheetFormatPr defaultColWidth="9.109375" defaultRowHeight="10.199999999999999" x14ac:dyDescent="0.2"/>
  <cols>
    <col min="1" max="1" width="19.109375" style="1" customWidth="1"/>
    <col min="2" max="2" width="6.6640625" style="3" customWidth="1"/>
    <col min="3" max="3" width="8.21875" style="3" customWidth="1"/>
    <col min="4" max="4" width="10" style="1" customWidth="1"/>
    <col min="5" max="7" width="9.77734375" style="1" customWidth="1"/>
    <col min="8" max="9" width="8.6640625" style="1" customWidth="1"/>
    <col min="10" max="10" width="7.5546875" style="1" customWidth="1"/>
    <col min="11" max="11" width="5.77734375" style="1" customWidth="1"/>
    <col min="12" max="12" width="6.109375" style="1" customWidth="1"/>
    <col min="13" max="13" width="6" style="1" customWidth="1"/>
    <col min="14" max="14" width="8.6640625" style="1" customWidth="1"/>
    <col min="15" max="46" width="12.6640625" style="1" customWidth="1"/>
    <col min="47" max="16384" width="9.109375" style="1"/>
  </cols>
  <sheetData>
    <row r="1" spans="1:20" ht="13.2" x14ac:dyDescent="0.2">
      <c r="A1" s="36"/>
      <c r="B1" s="37"/>
      <c r="C1" s="37"/>
      <c r="D1" s="90"/>
      <c r="E1" s="39"/>
      <c r="F1" s="16" t="s">
        <v>0</v>
      </c>
      <c r="G1" s="39"/>
      <c r="H1" s="39"/>
      <c r="I1" s="39"/>
      <c r="J1" s="39"/>
      <c r="K1" s="39"/>
      <c r="L1" s="39"/>
      <c r="M1" s="39"/>
      <c r="N1" s="40"/>
      <c r="O1" s="22"/>
      <c r="P1" s="2"/>
    </row>
    <row r="2" spans="1:20" ht="13.2" x14ac:dyDescent="0.2">
      <c r="A2" s="41"/>
      <c r="B2" s="20"/>
      <c r="C2" s="20"/>
      <c r="D2" s="2"/>
      <c r="E2" s="21"/>
      <c r="F2" s="17" t="s">
        <v>119</v>
      </c>
      <c r="G2" s="21"/>
      <c r="H2" s="21"/>
      <c r="I2" s="21"/>
      <c r="J2" s="21"/>
      <c r="K2" s="21"/>
      <c r="L2" s="21"/>
      <c r="M2" s="21"/>
      <c r="N2" s="42"/>
      <c r="O2" s="22"/>
      <c r="P2" s="2"/>
    </row>
    <row r="3" spans="1:20" ht="13.2" x14ac:dyDescent="0.2">
      <c r="A3" s="51"/>
      <c r="B3" s="52"/>
      <c r="C3" s="52"/>
      <c r="D3" s="91"/>
      <c r="E3" s="54"/>
      <c r="F3" s="18" t="s">
        <v>120</v>
      </c>
      <c r="G3" s="54"/>
      <c r="H3" s="54"/>
      <c r="I3" s="54"/>
      <c r="J3" s="54"/>
      <c r="K3" s="54"/>
      <c r="L3" s="54"/>
      <c r="M3" s="54"/>
      <c r="N3" s="55"/>
      <c r="O3" s="22"/>
      <c r="P3" s="2"/>
    </row>
    <row r="4" spans="1:20" s="4" customFormat="1" ht="11.25" customHeight="1" x14ac:dyDescent="0.25">
      <c r="A4" s="96" t="s">
        <v>1</v>
      </c>
      <c r="B4" s="63" t="s">
        <v>2</v>
      </c>
      <c r="C4" s="64" t="s">
        <v>3</v>
      </c>
      <c r="D4" s="65" t="s">
        <v>4</v>
      </c>
      <c r="E4" s="63" t="s">
        <v>5</v>
      </c>
      <c r="F4" s="64" t="s">
        <v>6</v>
      </c>
      <c r="G4" s="65" t="s">
        <v>7</v>
      </c>
      <c r="H4" s="63" t="s">
        <v>8</v>
      </c>
      <c r="I4" s="64" t="s">
        <v>9</v>
      </c>
      <c r="J4" s="65" t="s">
        <v>10</v>
      </c>
      <c r="K4" s="63" t="s">
        <v>11</v>
      </c>
      <c r="L4" s="64" t="s">
        <v>12</v>
      </c>
      <c r="M4" s="65" t="s">
        <v>13</v>
      </c>
      <c r="N4" s="65" t="s">
        <v>14</v>
      </c>
      <c r="O4" s="23"/>
      <c r="P4" s="19"/>
    </row>
    <row r="5" spans="1:20" s="6" customFormat="1" ht="12.75" customHeight="1" x14ac:dyDescent="0.25">
      <c r="A5" s="97" t="s">
        <v>15</v>
      </c>
      <c r="B5" s="59"/>
      <c r="C5" s="35"/>
      <c r="D5" s="92"/>
      <c r="E5" s="59"/>
      <c r="F5" s="35"/>
      <c r="G5" s="92"/>
      <c r="H5" s="59"/>
      <c r="I5" s="35"/>
      <c r="J5" s="92"/>
      <c r="K5" s="59"/>
      <c r="L5" s="35"/>
      <c r="M5" s="92"/>
      <c r="N5" s="94"/>
      <c r="O5" s="88"/>
    </row>
    <row r="6" spans="1:20" ht="11.4" x14ac:dyDescent="0.2">
      <c r="A6" s="98" t="s">
        <v>16</v>
      </c>
      <c r="B6" s="56">
        <v>14534.9</v>
      </c>
      <c r="C6" s="31">
        <v>11485.85</v>
      </c>
      <c r="D6" s="45">
        <v>10136.6</v>
      </c>
      <c r="E6" s="56">
        <v>12876.6</v>
      </c>
      <c r="F6" s="31">
        <v>10555.1</v>
      </c>
      <c r="G6" s="45">
        <v>11386.3</v>
      </c>
      <c r="H6" s="56">
        <v>10449.299999999999</v>
      </c>
      <c r="I6" s="31">
        <v>9945.7000000000007</v>
      </c>
      <c r="J6" s="45">
        <v>10909.7</v>
      </c>
      <c r="K6" s="56">
        <v>7184</v>
      </c>
      <c r="L6" s="31">
        <v>9553.1</v>
      </c>
      <c r="M6" s="45">
        <v>12055.9</v>
      </c>
      <c r="N6" s="95">
        <v>131073.04999999999</v>
      </c>
      <c r="O6" s="11"/>
    </row>
    <row r="7" spans="1:20" ht="11.4" x14ac:dyDescent="0.2">
      <c r="A7" s="98" t="s">
        <v>20</v>
      </c>
      <c r="B7" s="56">
        <v>7.03</v>
      </c>
      <c r="C7" s="31">
        <v>11.14</v>
      </c>
      <c r="D7" s="45">
        <v>150.96</v>
      </c>
      <c r="E7" s="56">
        <v>11.37</v>
      </c>
      <c r="F7" s="31">
        <v>12.36</v>
      </c>
      <c r="G7" s="45">
        <v>2073.44</v>
      </c>
      <c r="H7" s="56">
        <v>7.38</v>
      </c>
      <c r="I7" s="31">
        <v>9.81</v>
      </c>
      <c r="J7" s="45">
        <v>150.91</v>
      </c>
      <c r="K7" s="56">
        <v>14.06</v>
      </c>
      <c r="L7" s="31">
        <v>17.2</v>
      </c>
      <c r="M7" s="45">
        <f>150.63+1940.76</f>
        <v>2091.39</v>
      </c>
      <c r="N7" s="95">
        <f>2616.29+1940.76</f>
        <v>4557.05</v>
      </c>
      <c r="O7" s="12"/>
    </row>
    <row r="8" spans="1:20" ht="13.2" x14ac:dyDescent="0.25">
      <c r="A8" s="98" t="s">
        <v>25</v>
      </c>
      <c r="B8" s="61">
        <v>0</v>
      </c>
      <c r="C8" s="29">
        <v>0</v>
      </c>
      <c r="D8" s="50">
        <v>300</v>
      </c>
      <c r="E8" s="61">
        <v>0</v>
      </c>
      <c r="F8" s="29">
        <v>200</v>
      </c>
      <c r="G8" s="50">
        <v>250</v>
      </c>
      <c r="H8" s="61">
        <v>0</v>
      </c>
      <c r="I8" s="29">
        <v>0</v>
      </c>
      <c r="J8" s="50">
        <v>0</v>
      </c>
      <c r="K8" s="61">
        <v>0</v>
      </c>
      <c r="L8" s="29">
        <v>0</v>
      </c>
      <c r="M8" s="50">
        <v>0</v>
      </c>
      <c r="N8" s="95">
        <v>750</v>
      </c>
      <c r="O8" s="14"/>
      <c r="P8"/>
      <c r="Q8"/>
      <c r="R8"/>
      <c r="S8"/>
      <c r="T8"/>
    </row>
    <row r="9" spans="1:20" ht="13.2" x14ac:dyDescent="0.25">
      <c r="A9" s="98" t="s">
        <v>26</v>
      </c>
      <c r="B9" s="56">
        <v>0</v>
      </c>
      <c r="C9" s="31">
        <v>0</v>
      </c>
      <c r="D9" s="45">
        <v>0</v>
      </c>
      <c r="E9" s="56">
        <v>0</v>
      </c>
      <c r="F9" s="31">
        <v>0</v>
      </c>
      <c r="G9" s="45">
        <v>0</v>
      </c>
      <c r="H9" s="56">
        <v>0</v>
      </c>
      <c r="I9" s="31">
        <v>0</v>
      </c>
      <c r="J9" s="45">
        <v>0</v>
      </c>
      <c r="K9" s="56">
        <v>0</v>
      </c>
      <c r="L9" s="31">
        <v>0</v>
      </c>
      <c r="M9" s="45">
        <v>0</v>
      </c>
      <c r="N9" s="95">
        <v>0</v>
      </c>
      <c r="O9" s="14"/>
      <c r="P9"/>
      <c r="Q9"/>
      <c r="R9"/>
      <c r="S9"/>
      <c r="T9"/>
    </row>
    <row r="10" spans="1:20" ht="13.2" x14ac:dyDescent="0.25">
      <c r="A10" s="97" t="s">
        <v>29</v>
      </c>
      <c r="B10" s="57">
        <v>14541.93</v>
      </c>
      <c r="C10" s="32">
        <v>11496.99</v>
      </c>
      <c r="D10" s="47">
        <v>10587.56</v>
      </c>
      <c r="E10" s="57">
        <v>12887.97</v>
      </c>
      <c r="F10" s="32">
        <v>10767.46</v>
      </c>
      <c r="G10" s="47">
        <v>13709.74</v>
      </c>
      <c r="H10" s="57">
        <v>10456.68</v>
      </c>
      <c r="I10" s="32">
        <v>9955.51</v>
      </c>
      <c r="J10" s="47">
        <v>11060.61</v>
      </c>
      <c r="K10" s="57">
        <v>7198.06</v>
      </c>
      <c r="L10" s="32">
        <v>9570.2999999999993</v>
      </c>
      <c r="M10" s="47">
        <f>12206.53+1940.76</f>
        <v>14147.29</v>
      </c>
      <c r="N10" s="93">
        <f>134439.34+1940.76</f>
        <v>136380.1</v>
      </c>
      <c r="O10" s="14"/>
      <c r="P10"/>
      <c r="Q10"/>
      <c r="R10"/>
      <c r="S10"/>
      <c r="T10"/>
    </row>
    <row r="11" spans="1:20" ht="13.2" x14ac:dyDescent="0.25">
      <c r="A11" s="98"/>
      <c r="B11" s="56"/>
      <c r="C11" s="31"/>
      <c r="D11" s="45"/>
      <c r="E11" s="56"/>
      <c r="F11" s="31"/>
      <c r="G11" s="45"/>
      <c r="H11" s="56"/>
      <c r="I11" s="31"/>
      <c r="J11" s="45"/>
      <c r="K11" s="56"/>
      <c r="L11" s="31"/>
      <c r="M11" s="45"/>
      <c r="N11" s="95"/>
      <c r="O11" s="14"/>
      <c r="P11"/>
      <c r="Q11"/>
      <c r="R11"/>
      <c r="S11"/>
      <c r="T11"/>
    </row>
    <row r="12" spans="1:20" ht="13.2" x14ac:dyDescent="0.25">
      <c r="A12" s="97" t="s">
        <v>30</v>
      </c>
      <c r="B12" s="56"/>
      <c r="C12" s="31"/>
      <c r="D12" s="45"/>
      <c r="E12" s="56"/>
      <c r="F12" s="31"/>
      <c r="G12" s="45"/>
      <c r="H12" s="56"/>
      <c r="I12" s="31"/>
      <c r="J12" s="45"/>
      <c r="K12" s="56"/>
      <c r="L12" s="31"/>
      <c r="M12" s="45"/>
      <c r="N12" s="95"/>
      <c r="O12" s="15"/>
      <c r="P12" s="5"/>
      <c r="Q12" s="5"/>
      <c r="R12" s="5"/>
      <c r="S12" s="5"/>
      <c r="T12" s="5"/>
    </row>
    <row r="13" spans="1:20" ht="13.2" x14ac:dyDescent="0.25">
      <c r="A13" s="98" t="s">
        <v>31</v>
      </c>
      <c r="B13" s="56">
        <v>5766.48</v>
      </c>
      <c r="C13" s="31">
        <v>5766.48</v>
      </c>
      <c r="D13" s="45">
        <v>5766.48</v>
      </c>
      <c r="E13" s="56">
        <v>5766.48</v>
      </c>
      <c r="F13" s="31">
        <v>5766.48</v>
      </c>
      <c r="G13" s="45">
        <v>9702.2000000000007</v>
      </c>
      <c r="H13" s="56">
        <v>0</v>
      </c>
      <c r="I13" s="31">
        <v>0</v>
      </c>
      <c r="J13" s="45">
        <v>0</v>
      </c>
      <c r="K13" s="56">
        <v>0</v>
      </c>
      <c r="L13" s="31">
        <v>0</v>
      </c>
      <c r="M13" s="45">
        <v>0</v>
      </c>
      <c r="N13" s="95">
        <v>38534.6</v>
      </c>
      <c r="O13" s="15"/>
      <c r="P13" s="5"/>
      <c r="Q13" s="5"/>
      <c r="R13" s="5"/>
      <c r="S13" s="5"/>
      <c r="T13" s="5"/>
    </row>
    <row r="14" spans="1:20" ht="13.2" x14ac:dyDescent="0.25">
      <c r="A14" s="98" t="s">
        <v>37</v>
      </c>
      <c r="B14" s="56">
        <v>0</v>
      </c>
      <c r="C14" s="31">
        <v>0</v>
      </c>
      <c r="D14" s="45">
        <v>0</v>
      </c>
      <c r="E14" s="56">
        <v>0</v>
      </c>
      <c r="F14" s="31">
        <v>120</v>
      </c>
      <c r="G14" s="45">
        <v>0</v>
      </c>
      <c r="H14" s="56">
        <v>360</v>
      </c>
      <c r="I14" s="31">
        <v>610</v>
      </c>
      <c r="J14" s="45">
        <v>720</v>
      </c>
      <c r="K14" s="56">
        <v>420</v>
      </c>
      <c r="L14" s="31">
        <v>360</v>
      </c>
      <c r="M14" s="45">
        <v>600</v>
      </c>
      <c r="N14" s="95">
        <v>3190</v>
      </c>
      <c r="O14" s="15"/>
      <c r="P14" s="5"/>
      <c r="Q14" s="5"/>
      <c r="R14" s="5"/>
      <c r="S14" s="5"/>
      <c r="T14" s="5"/>
    </row>
    <row r="15" spans="1:20" ht="11.4" x14ac:dyDescent="0.2">
      <c r="A15" s="98" t="s">
        <v>42</v>
      </c>
      <c r="B15" s="56">
        <v>0</v>
      </c>
      <c r="C15" s="31">
        <v>0</v>
      </c>
      <c r="D15" s="45">
        <v>6597.8</v>
      </c>
      <c r="E15" s="56">
        <v>0</v>
      </c>
      <c r="F15" s="31">
        <v>0</v>
      </c>
      <c r="G15" s="45">
        <v>7157.42</v>
      </c>
      <c r="H15" s="56">
        <v>0</v>
      </c>
      <c r="I15" s="31">
        <v>0</v>
      </c>
      <c r="J15" s="45">
        <v>6597.8</v>
      </c>
      <c r="K15" s="56">
        <v>0</v>
      </c>
      <c r="L15" s="31">
        <v>0</v>
      </c>
      <c r="M15" s="45">
        <v>7207.42</v>
      </c>
      <c r="N15" s="95">
        <v>27560.44</v>
      </c>
      <c r="O15" s="12"/>
    </row>
    <row r="16" spans="1:20" ht="11.4" x14ac:dyDescent="0.2">
      <c r="A16" s="98" t="s">
        <v>53</v>
      </c>
      <c r="B16" s="56">
        <v>81.77</v>
      </c>
      <c r="C16" s="31">
        <v>105.02</v>
      </c>
      <c r="D16" s="45">
        <v>101.77</v>
      </c>
      <c r="E16" s="56">
        <v>105.02</v>
      </c>
      <c r="F16" s="31">
        <v>593.41</v>
      </c>
      <c r="G16" s="45">
        <v>737.36</v>
      </c>
      <c r="H16" s="56">
        <v>90.86</v>
      </c>
      <c r="I16" s="31">
        <v>105.02</v>
      </c>
      <c r="J16" s="45">
        <v>124.68</v>
      </c>
      <c r="K16" s="56">
        <v>580.70000000000005</v>
      </c>
      <c r="L16" s="31">
        <v>360.06</v>
      </c>
      <c r="M16" s="45">
        <v>209.61</v>
      </c>
      <c r="N16" s="95">
        <v>3195.28</v>
      </c>
      <c r="O16" s="12"/>
    </row>
    <row r="17" spans="1:15" ht="11.4" x14ac:dyDescent="0.2">
      <c r="A17" s="98" t="s">
        <v>61</v>
      </c>
      <c r="B17" s="56">
        <v>0</v>
      </c>
      <c r="C17" s="31">
        <v>0</v>
      </c>
      <c r="D17" s="45">
        <v>0</v>
      </c>
      <c r="E17" s="56">
        <v>0</v>
      </c>
      <c r="F17" s="31">
        <v>4388.5200000000004</v>
      </c>
      <c r="G17" s="45">
        <v>0</v>
      </c>
      <c r="H17" s="56">
        <v>0</v>
      </c>
      <c r="I17" s="31">
        <v>0</v>
      </c>
      <c r="J17" s="45">
        <v>0</v>
      </c>
      <c r="K17" s="56">
        <v>0</v>
      </c>
      <c r="L17" s="31">
        <v>0</v>
      </c>
      <c r="M17" s="45">
        <v>0</v>
      </c>
      <c r="N17" s="95">
        <v>4388.5200000000004</v>
      </c>
      <c r="O17" s="12"/>
    </row>
    <row r="18" spans="1:15" ht="11.4" x14ac:dyDescent="0.2">
      <c r="A18" s="98" t="s">
        <v>65</v>
      </c>
      <c r="B18" s="56">
        <v>0</v>
      </c>
      <c r="C18" s="31">
        <v>0</v>
      </c>
      <c r="D18" s="45">
        <v>0</v>
      </c>
      <c r="E18" s="56">
        <v>0</v>
      </c>
      <c r="F18" s="31">
        <v>0</v>
      </c>
      <c r="G18" s="45">
        <v>0</v>
      </c>
      <c r="H18" s="56">
        <v>0</v>
      </c>
      <c r="I18" s="31">
        <v>0</v>
      </c>
      <c r="J18" s="45">
        <v>0</v>
      </c>
      <c r="K18" s="56">
        <v>0</v>
      </c>
      <c r="L18" s="31">
        <v>0</v>
      </c>
      <c r="M18" s="45">
        <v>0</v>
      </c>
      <c r="N18" s="95">
        <v>0</v>
      </c>
      <c r="O18" s="12"/>
    </row>
    <row r="19" spans="1:15" ht="11.4" x14ac:dyDescent="0.2">
      <c r="A19" s="98" t="s">
        <v>66</v>
      </c>
      <c r="B19" s="56">
        <v>181</v>
      </c>
      <c r="C19" s="31">
        <v>0</v>
      </c>
      <c r="D19" s="45">
        <v>320.54000000000002</v>
      </c>
      <c r="E19" s="56">
        <v>0</v>
      </c>
      <c r="F19" s="31">
        <v>190.09</v>
      </c>
      <c r="G19" s="45">
        <v>43.5</v>
      </c>
      <c r="H19" s="56">
        <v>209.64</v>
      </c>
      <c r="I19" s="31">
        <v>0</v>
      </c>
      <c r="J19" s="45">
        <v>327.5</v>
      </c>
      <c r="K19" s="56">
        <v>0</v>
      </c>
      <c r="L19" s="31">
        <v>306.58999999999997</v>
      </c>
      <c r="M19" s="45">
        <v>0</v>
      </c>
      <c r="N19" s="95">
        <v>1578.86</v>
      </c>
      <c r="O19" s="12"/>
    </row>
    <row r="20" spans="1:15" ht="11.4" x14ac:dyDescent="0.2">
      <c r="A20" s="98" t="s">
        <v>70</v>
      </c>
      <c r="B20" s="56">
        <v>0</v>
      </c>
      <c r="C20" s="31">
        <v>1934.23</v>
      </c>
      <c r="D20" s="45">
        <v>0</v>
      </c>
      <c r="E20" s="56">
        <v>406.51</v>
      </c>
      <c r="F20" s="31">
        <v>0</v>
      </c>
      <c r="G20" s="45">
        <v>-76.17</v>
      </c>
      <c r="H20" s="56">
        <v>610.44000000000005</v>
      </c>
      <c r="I20" s="31">
        <v>501.89</v>
      </c>
      <c r="J20" s="45">
        <v>0</v>
      </c>
      <c r="K20" s="56">
        <v>639.91999999999996</v>
      </c>
      <c r="L20" s="31">
        <v>0</v>
      </c>
      <c r="M20" s="45">
        <v>399.14</v>
      </c>
      <c r="N20" s="95">
        <v>4415.96</v>
      </c>
      <c r="O20" s="12"/>
    </row>
    <row r="21" spans="1:15" ht="11.4" x14ac:dyDescent="0.2">
      <c r="A21" s="98" t="s">
        <v>74</v>
      </c>
      <c r="B21" s="56">
        <v>1163.8800000000001</v>
      </c>
      <c r="C21" s="31">
        <v>1207.33</v>
      </c>
      <c r="D21" s="45">
        <v>4621.0600000000004</v>
      </c>
      <c r="E21" s="56">
        <v>1280.97</v>
      </c>
      <c r="F21" s="31">
        <v>1276.8800000000001</v>
      </c>
      <c r="G21" s="45">
        <v>555.82000000000005</v>
      </c>
      <c r="H21" s="56">
        <v>2800.21</v>
      </c>
      <c r="I21" s="31">
        <v>1171.8800000000001</v>
      </c>
      <c r="J21" s="45">
        <v>1270.1500000000001</v>
      </c>
      <c r="K21" s="56">
        <v>1310.93</v>
      </c>
      <c r="L21" s="31">
        <v>1506.52</v>
      </c>
      <c r="M21" s="45">
        <f>2884+833</f>
        <v>3717</v>
      </c>
      <c r="N21" s="95">
        <f>21049.63+833</f>
        <v>21882.63</v>
      </c>
      <c r="O21" s="12"/>
    </row>
    <row r="22" spans="1:15" ht="12" x14ac:dyDescent="0.25">
      <c r="A22" s="97" t="s">
        <v>83</v>
      </c>
      <c r="B22" s="57">
        <v>7193.13</v>
      </c>
      <c r="C22" s="32">
        <v>9013.06</v>
      </c>
      <c r="D22" s="47">
        <v>17407.650000000001</v>
      </c>
      <c r="E22" s="57">
        <v>7558.98</v>
      </c>
      <c r="F22" s="32">
        <v>12335.38</v>
      </c>
      <c r="G22" s="47">
        <v>18120.13</v>
      </c>
      <c r="H22" s="57">
        <v>4071.15</v>
      </c>
      <c r="I22" s="32">
        <v>2388.79</v>
      </c>
      <c r="J22" s="47">
        <v>9040.1299999999992</v>
      </c>
      <c r="K22" s="57">
        <v>2951.55</v>
      </c>
      <c r="L22" s="32">
        <v>2533.17</v>
      </c>
      <c r="M22" s="47">
        <f>11300.17+833</f>
        <v>12133.17</v>
      </c>
      <c r="N22" s="93">
        <f>103913.29+833</f>
        <v>104746.29</v>
      </c>
      <c r="O22" s="12"/>
    </row>
    <row r="23" spans="1:15" ht="11.4" x14ac:dyDescent="0.2">
      <c r="A23" s="98"/>
      <c r="B23" s="56"/>
      <c r="C23" s="31"/>
      <c r="D23" s="45"/>
      <c r="E23" s="56"/>
      <c r="F23" s="31"/>
      <c r="G23" s="45"/>
      <c r="H23" s="61"/>
      <c r="I23" s="29"/>
      <c r="J23" s="50"/>
      <c r="K23" s="56"/>
      <c r="L23" s="31"/>
      <c r="M23" s="45"/>
      <c r="N23" s="95"/>
      <c r="O23" s="12"/>
    </row>
    <row r="24" spans="1:15" ht="12" x14ac:dyDescent="0.25">
      <c r="A24" s="97" t="s">
        <v>125</v>
      </c>
      <c r="B24" s="57">
        <v>7348.8</v>
      </c>
      <c r="C24" s="32">
        <v>2483.9299999999998</v>
      </c>
      <c r="D24" s="47">
        <v>-6820.09</v>
      </c>
      <c r="E24" s="57">
        <v>5328.99</v>
      </c>
      <c r="F24" s="32">
        <v>-1567.92</v>
      </c>
      <c r="G24" s="47">
        <v>-4410.3900000000003</v>
      </c>
      <c r="H24" s="57">
        <v>6385.53</v>
      </c>
      <c r="I24" s="32">
        <v>7566.72</v>
      </c>
      <c r="J24" s="47">
        <v>2020.48</v>
      </c>
      <c r="K24" s="57">
        <v>4246.51</v>
      </c>
      <c r="L24" s="32">
        <v>7037.13</v>
      </c>
      <c r="M24" s="47">
        <f>906.36+1940.76-833</f>
        <v>2014.12</v>
      </c>
      <c r="N24" s="93">
        <f>30526.05+1940.76-833</f>
        <v>31633.809999999998</v>
      </c>
      <c r="O24" s="12"/>
    </row>
    <row r="25" spans="1:15" ht="12" x14ac:dyDescent="0.25">
      <c r="A25" s="132"/>
      <c r="B25" s="99"/>
      <c r="C25" s="100"/>
      <c r="D25" s="101">
        <f>SUM(B24:D24)</f>
        <v>3012.6399999999994</v>
      </c>
      <c r="E25" s="100"/>
      <c r="F25" s="100"/>
      <c r="G25" s="101">
        <f>SUM(E24:G24)</f>
        <v>-649.32000000000062</v>
      </c>
      <c r="H25" s="100"/>
      <c r="I25" s="100"/>
      <c r="J25" s="101">
        <f>SUM(H24:J24)</f>
        <v>15972.73</v>
      </c>
      <c r="K25" s="100"/>
      <c r="L25" s="100"/>
      <c r="M25" s="101">
        <f>SUM(K24:M24)</f>
        <v>13297.759999999998</v>
      </c>
      <c r="N25" s="102"/>
    </row>
    <row r="26" spans="1:15" x14ac:dyDescent="0.2">
      <c r="B26" s="89"/>
      <c r="C26" s="89"/>
      <c r="D26" s="25"/>
      <c r="E26" s="25"/>
      <c r="F26" s="25"/>
      <c r="G26" s="25"/>
      <c r="H26" s="25"/>
      <c r="I26" s="25"/>
      <c r="J26" s="25"/>
      <c r="K26" s="25"/>
      <c r="L26" s="25"/>
      <c r="M26" s="25"/>
      <c r="N26" s="25"/>
    </row>
    <row r="27" spans="1:15" x14ac:dyDescent="0.2">
      <c r="B27" s="89"/>
      <c r="C27" s="89"/>
      <c r="D27" s="25"/>
      <c r="E27" s="25"/>
      <c r="F27" s="25"/>
      <c r="G27" s="25"/>
      <c r="H27" s="25"/>
      <c r="I27" s="25"/>
      <c r="J27" s="25"/>
      <c r="K27" s="25"/>
      <c r="L27" s="25"/>
      <c r="M27" s="25"/>
      <c r="N27" s="25"/>
    </row>
    <row r="28" spans="1:15" ht="13.2" x14ac:dyDescent="0.25">
      <c r="A28"/>
      <c r="B28" s="26"/>
      <c r="C28" s="26"/>
      <c r="D28" s="26"/>
      <c r="E28" s="26"/>
      <c r="F28" s="26"/>
      <c r="G28" s="26"/>
      <c r="H28" s="26"/>
      <c r="I28" s="26"/>
      <c r="J28" s="26"/>
      <c r="K28" s="26"/>
      <c r="L28" s="26"/>
      <c r="M28" s="26"/>
      <c r="N28" s="26"/>
    </row>
    <row r="29" spans="1:15" ht="13.2" x14ac:dyDescent="0.25">
      <c r="A29"/>
      <c r="B29"/>
      <c r="C29"/>
      <c r="D29"/>
      <c r="E29"/>
      <c r="F29"/>
      <c r="G29"/>
      <c r="H29"/>
      <c r="I29"/>
      <c r="J29"/>
      <c r="K29"/>
      <c r="L29"/>
      <c r="M29"/>
      <c r="N29"/>
    </row>
    <row r="30" spans="1:15" ht="13.2" x14ac:dyDescent="0.25">
      <c r="A30"/>
      <c r="B30"/>
      <c r="C30"/>
      <c r="D30"/>
      <c r="E30"/>
      <c r="F30"/>
      <c r="G30"/>
      <c r="H30"/>
      <c r="I30"/>
      <c r="J30"/>
      <c r="K30"/>
      <c r="L30"/>
      <c r="M30"/>
      <c r="N30"/>
    </row>
    <row r="31" spans="1:15" ht="13.2" x14ac:dyDescent="0.25">
      <c r="A31"/>
      <c r="B31"/>
      <c r="C31"/>
      <c r="D31"/>
      <c r="E31"/>
      <c r="F31"/>
      <c r="G31"/>
      <c r="H31"/>
      <c r="I31"/>
      <c r="J31"/>
      <c r="K31"/>
      <c r="L31"/>
      <c r="M31"/>
      <c r="N31"/>
    </row>
    <row r="32" spans="1:15" ht="13.2" x14ac:dyDescent="0.25">
      <c r="A32"/>
      <c r="B32" s="5"/>
      <c r="C32" s="5"/>
      <c r="D32" s="5"/>
      <c r="E32" s="5"/>
      <c r="F32" s="5"/>
      <c r="G32" s="5"/>
      <c r="H32" s="5"/>
      <c r="I32" s="5"/>
      <c r="J32" s="5"/>
      <c r="K32" s="5"/>
      <c r="L32" s="5"/>
      <c r="M32" s="5"/>
      <c r="N32" s="5"/>
    </row>
    <row r="33" spans="1:14" ht="13.2" x14ac:dyDescent="0.25">
      <c r="A33"/>
      <c r="B33" s="5"/>
      <c r="C33" s="5"/>
      <c r="D33" s="5"/>
      <c r="E33" s="5"/>
      <c r="F33" s="5"/>
      <c r="G33" s="5"/>
      <c r="H33" s="5"/>
      <c r="I33" s="5"/>
      <c r="J33" s="5"/>
      <c r="K33" s="5"/>
      <c r="L33" s="5"/>
      <c r="M33" s="5"/>
      <c r="N33" s="5"/>
    </row>
    <row r="34" spans="1:14" ht="13.2" x14ac:dyDescent="0.25">
      <c r="A34"/>
      <c r="B34" s="5"/>
      <c r="C34" s="5"/>
      <c r="D34" s="5"/>
      <c r="E34" s="5"/>
      <c r="F34" s="5"/>
      <c r="G34" s="5"/>
      <c r="H34" s="5"/>
      <c r="I34" s="5"/>
      <c r="J34" s="5"/>
      <c r="K34" s="5"/>
      <c r="L34" s="5"/>
      <c r="M34" s="5"/>
      <c r="N34" s="5"/>
    </row>
  </sheetData>
  <pageMargins left="0.23622047244094491" right="0.23622047244094491" top="0.74803149606299213" bottom="0.74803149606299213" header="0.31496062992125984" footer="0.31496062992125984"/>
  <pageSetup paperSize="9" scale="81" orientation="portrait" horizontalDpi="300" verticalDpi="300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54"/>
  <sheetViews>
    <sheetView showGridLines="0" tabSelected="1" workbookViewId="0">
      <selection activeCell="G12" sqref="G12"/>
    </sheetView>
  </sheetViews>
  <sheetFormatPr defaultColWidth="9" defaultRowHeight="10.199999999999999" x14ac:dyDescent="0.2"/>
  <cols>
    <col min="1" max="1" width="31.5546875" style="1" customWidth="1"/>
    <col min="2" max="2" width="9.109375" style="10" customWidth="1"/>
    <col min="3" max="3" width="10.109375" style="1" customWidth="1"/>
    <col min="4" max="8" width="12.6640625" style="1" customWidth="1"/>
    <col min="9" max="16384" width="9" style="1"/>
  </cols>
  <sheetData>
    <row r="1" spans="1:11" ht="13.2" x14ac:dyDescent="0.25">
      <c r="A1" s="103" t="s">
        <v>0</v>
      </c>
      <c r="B1" s="108"/>
      <c r="C1" s="109"/>
    </row>
    <row r="2" spans="1:11" ht="13.2" x14ac:dyDescent="0.25">
      <c r="A2" s="104" t="s">
        <v>123</v>
      </c>
      <c r="B2" s="106"/>
      <c r="C2" s="110"/>
    </row>
    <row r="3" spans="1:11" ht="13.2" x14ac:dyDescent="0.25">
      <c r="A3" s="105" t="s">
        <v>124</v>
      </c>
      <c r="B3" s="111"/>
      <c r="C3" s="112"/>
    </row>
    <row r="4" spans="1:11" s="9" customFormat="1" ht="12.75" customHeight="1" x14ac:dyDescent="0.25">
      <c r="A4" s="113" t="s">
        <v>84</v>
      </c>
      <c r="B4" s="123"/>
      <c r="C4" s="114"/>
      <c r="D4" s="7"/>
      <c r="E4" s="8"/>
      <c r="F4" s="8"/>
      <c r="G4" s="8"/>
      <c r="H4" s="8"/>
      <c r="I4" s="8"/>
      <c r="J4" s="8"/>
      <c r="K4" s="8"/>
    </row>
    <row r="5" spans="1:11" s="2" customFormat="1" ht="12" x14ac:dyDescent="0.2">
      <c r="A5" s="115" t="s">
        <v>85</v>
      </c>
      <c r="B5" s="124"/>
      <c r="C5" s="116"/>
    </row>
    <row r="6" spans="1:11" ht="11.4" x14ac:dyDescent="0.2">
      <c r="A6" s="117" t="s">
        <v>86</v>
      </c>
      <c r="B6" s="125">
        <v>46228.04</v>
      </c>
      <c r="C6" s="118"/>
    </row>
    <row r="7" spans="1:11" ht="11.4" x14ac:dyDescent="0.2">
      <c r="A7" s="117" t="s">
        <v>87</v>
      </c>
      <c r="B7" s="125">
        <v>28092.49</v>
      </c>
      <c r="C7" s="118"/>
    </row>
    <row r="8" spans="1:11" ht="11.4" x14ac:dyDescent="0.2">
      <c r="A8" s="117" t="s">
        <v>88</v>
      </c>
      <c r="B8" s="126">
        <f>136567.64+1940.76</f>
        <v>138508.40000000002</v>
      </c>
      <c r="C8" s="118"/>
    </row>
    <row r="9" spans="1:11" ht="12" x14ac:dyDescent="0.2">
      <c r="A9" s="115" t="s">
        <v>89</v>
      </c>
      <c r="B9" s="127"/>
      <c r="C9" s="119">
        <f>210888.17+1940.76</f>
        <v>212828.93000000002</v>
      </c>
    </row>
    <row r="10" spans="1:11" ht="12" x14ac:dyDescent="0.2">
      <c r="A10" s="115" t="s">
        <v>90</v>
      </c>
      <c r="B10" s="125"/>
      <c r="C10" s="78"/>
    </row>
    <row r="11" spans="1:11" ht="11.4" x14ac:dyDescent="0.2">
      <c r="A11" s="117" t="s">
        <v>91</v>
      </c>
      <c r="B11" s="126">
        <v>1300</v>
      </c>
      <c r="C11" s="78"/>
    </row>
    <row r="12" spans="1:11" ht="12" x14ac:dyDescent="0.2">
      <c r="A12" s="117" t="s">
        <v>92</v>
      </c>
      <c r="B12" s="127"/>
      <c r="C12" s="120">
        <v>1300</v>
      </c>
    </row>
    <row r="13" spans="1:11" ht="12" x14ac:dyDescent="0.2">
      <c r="A13" s="115" t="s">
        <v>93</v>
      </c>
      <c r="B13" s="125"/>
      <c r="C13" s="131">
        <f>212188.17+1940.76</f>
        <v>214128.93000000002</v>
      </c>
    </row>
    <row r="14" spans="1:11" ht="11.4" x14ac:dyDescent="0.2">
      <c r="A14" s="117" t="s">
        <v>1</v>
      </c>
      <c r="B14" s="125"/>
      <c r="C14" s="78"/>
    </row>
    <row r="15" spans="1:11" ht="12" x14ac:dyDescent="0.2">
      <c r="A15" s="115" t="s">
        <v>94</v>
      </c>
      <c r="B15" s="125"/>
      <c r="C15" s="78"/>
    </row>
    <row r="16" spans="1:11" ht="12" x14ac:dyDescent="0.2">
      <c r="A16" s="115" t="s">
        <v>95</v>
      </c>
      <c r="B16" s="125"/>
      <c r="C16" s="78"/>
    </row>
    <row r="17" spans="1:3" ht="11.4" x14ac:dyDescent="0.2">
      <c r="A17" s="117" t="s">
        <v>96</v>
      </c>
      <c r="B17" s="125">
        <v>82</v>
      </c>
      <c r="C17" s="78"/>
    </row>
    <row r="18" spans="1:3" ht="11.4" x14ac:dyDescent="0.2">
      <c r="A18" s="117" t="s">
        <v>97</v>
      </c>
      <c r="B18" s="125">
        <v>45751.95</v>
      </c>
      <c r="C18" s="78"/>
    </row>
    <row r="19" spans="1:3" ht="11.4" x14ac:dyDescent="0.2">
      <c r="A19" s="117" t="s">
        <v>98</v>
      </c>
      <c r="B19" s="126">
        <v>-45083.75</v>
      </c>
      <c r="C19" s="78"/>
    </row>
    <row r="20" spans="1:3" ht="12" x14ac:dyDescent="0.2">
      <c r="A20" s="115" t="s">
        <v>99</v>
      </c>
      <c r="B20" s="128"/>
      <c r="C20" s="119">
        <v>750.2</v>
      </c>
    </row>
    <row r="21" spans="1:3" ht="12" x14ac:dyDescent="0.2">
      <c r="A21" s="115" t="s">
        <v>100</v>
      </c>
      <c r="B21" s="125"/>
      <c r="C21" s="78"/>
    </row>
    <row r="22" spans="1:3" ht="11.4" x14ac:dyDescent="0.2">
      <c r="A22" s="117" t="s">
        <v>101</v>
      </c>
      <c r="B22" s="125">
        <v>486.41</v>
      </c>
      <c r="C22" s="78"/>
    </row>
    <row r="23" spans="1:3" ht="12" x14ac:dyDescent="0.2">
      <c r="A23" s="115" t="s">
        <v>102</v>
      </c>
      <c r="B23" s="128"/>
      <c r="C23" s="119">
        <v>486.41</v>
      </c>
    </row>
    <row r="24" spans="1:3" ht="12" x14ac:dyDescent="0.2">
      <c r="A24" s="115" t="s">
        <v>103</v>
      </c>
      <c r="B24" s="125"/>
      <c r="C24" s="78"/>
    </row>
    <row r="25" spans="1:3" ht="11.4" x14ac:dyDescent="0.2">
      <c r="A25" s="117" t="s">
        <v>104</v>
      </c>
      <c r="B25" s="125">
        <v>9005.7900000000009</v>
      </c>
      <c r="C25" s="78"/>
    </row>
    <row r="26" spans="1:3" ht="11.4" x14ac:dyDescent="0.2">
      <c r="A26" s="117" t="s">
        <v>105</v>
      </c>
      <c r="B26" s="125">
        <v>4645.7</v>
      </c>
      <c r="C26" s="78"/>
    </row>
    <row r="27" spans="1:3" ht="11.4" x14ac:dyDescent="0.2">
      <c r="A27" s="117" t="s">
        <v>106</v>
      </c>
      <c r="B27" s="126">
        <v>-10100</v>
      </c>
      <c r="C27" s="78"/>
    </row>
    <row r="28" spans="1:3" ht="12" x14ac:dyDescent="0.2">
      <c r="A28" s="115" t="s">
        <v>107</v>
      </c>
      <c r="B28" s="128"/>
      <c r="C28" s="119">
        <v>3551.49</v>
      </c>
    </row>
    <row r="29" spans="1:3" ht="12" x14ac:dyDescent="0.2">
      <c r="A29" s="115" t="s">
        <v>108</v>
      </c>
      <c r="B29" s="125"/>
      <c r="C29" s="78"/>
    </row>
    <row r="30" spans="1:3" ht="11.4" x14ac:dyDescent="0.2">
      <c r="A30" s="117" t="s">
        <v>109</v>
      </c>
      <c r="B30" s="126">
        <v>-456.6</v>
      </c>
      <c r="C30" s="78"/>
    </row>
    <row r="31" spans="1:3" ht="12" x14ac:dyDescent="0.2">
      <c r="A31" s="115" t="s">
        <v>110</v>
      </c>
      <c r="B31" s="128"/>
      <c r="C31" s="119">
        <v>-456.8</v>
      </c>
    </row>
    <row r="32" spans="1:3" ht="12" x14ac:dyDescent="0.2">
      <c r="A32" s="115" t="s">
        <v>111</v>
      </c>
      <c r="B32" s="125"/>
      <c r="C32" s="78"/>
    </row>
    <row r="33" spans="1:3" ht="11.4" x14ac:dyDescent="0.2">
      <c r="A33" s="117" t="s">
        <v>78</v>
      </c>
      <c r="B33" s="125">
        <f>54110.26+833</f>
        <v>54943.26</v>
      </c>
      <c r="C33" s="78"/>
    </row>
    <row r="34" spans="1:3" ht="11.4" x14ac:dyDescent="0.2">
      <c r="A34" s="117" t="s">
        <v>18</v>
      </c>
      <c r="B34" s="126">
        <v>6606.37</v>
      </c>
      <c r="C34" s="78"/>
    </row>
    <row r="35" spans="1:3" ht="12" x14ac:dyDescent="0.2">
      <c r="A35" s="115" t="s">
        <v>112</v>
      </c>
      <c r="B35" s="128"/>
      <c r="C35" s="120">
        <f>60716.63+833</f>
        <v>61549.63</v>
      </c>
    </row>
    <row r="36" spans="1:3" ht="12" x14ac:dyDescent="0.2">
      <c r="A36" s="115" t="s">
        <v>113</v>
      </c>
      <c r="B36" s="128"/>
      <c r="C36" s="120">
        <f>65047.78+833</f>
        <v>65880.78</v>
      </c>
    </row>
    <row r="37" spans="1:3" ht="12" x14ac:dyDescent="0.2">
      <c r="A37" s="115" t="s">
        <v>1</v>
      </c>
      <c r="B37" s="129"/>
      <c r="C37" s="121"/>
    </row>
    <row r="38" spans="1:3" ht="12" x14ac:dyDescent="0.2">
      <c r="A38" s="115" t="s">
        <v>114</v>
      </c>
      <c r="B38" s="128"/>
      <c r="C38" s="120">
        <f>147140.39+1940.76-833</f>
        <v>148248.15000000002</v>
      </c>
    </row>
    <row r="39" spans="1:3" ht="11.4" x14ac:dyDescent="0.2">
      <c r="A39" s="117" t="s">
        <v>1</v>
      </c>
      <c r="B39" s="125"/>
      <c r="C39" s="78"/>
    </row>
    <row r="40" spans="1:3" ht="12" x14ac:dyDescent="0.2">
      <c r="A40" s="115" t="s">
        <v>115</v>
      </c>
      <c r="B40" s="125"/>
      <c r="C40" s="78"/>
    </row>
    <row r="41" spans="1:3" ht="11.4" x14ac:dyDescent="0.2">
      <c r="A41" s="117" t="s">
        <v>116</v>
      </c>
      <c r="B41" s="125">
        <v>116614.34</v>
      </c>
      <c r="C41" s="78"/>
    </row>
    <row r="42" spans="1:3" ht="11.4" x14ac:dyDescent="0.2">
      <c r="A42" s="117" t="s">
        <v>117</v>
      </c>
      <c r="B42" s="126">
        <f>30526.05+1940.76-833</f>
        <v>31633.809999999998</v>
      </c>
      <c r="C42" s="78"/>
    </row>
    <row r="43" spans="1:3" ht="12" x14ac:dyDescent="0.2">
      <c r="A43" s="115" t="s">
        <v>118</v>
      </c>
      <c r="B43" s="128"/>
      <c r="C43" s="120">
        <f>147140.39+1940.76-833</f>
        <v>148248.15000000002</v>
      </c>
    </row>
    <row r="44" spans="1:3" x14ac:dyDescent="0.2">
      <c r="A44" s="122"/>
      <c r="B44" s="130"/>
      <c r="C44" s="81"/>
    </row>
    <row r="45" spans="1:3" x14ac:dyDescent="0.2">
      <c r="A45" s="11"/>
      <c r="B45" s="107"/>
      <c r="C45" s="25"/>
    </row>
    <row r="47" spans="1:3" ht="13.2" x14ac:dyDescent="0.25">
      <c r="A47"/>
    </row>
    <row r="48" spans="1:3" ht="13.2" x14ac:dyDescent="0.25">
      <c r="A48"/>
    </row>
    <row r="49" spans="1:1" ht="13.2" x14ac:dyDescent="0.25">
      <c r="A49"/>
    </row>
    <row r="50" spans="1:1" ht="13.2" x14ac:dyDescent="0.25">
      <c r="A50"/>
    </row>
    <row r="51" spans="1:1" ht="13.2" x14ac:dyDescent="0.25">
      <c r="A51"/>
    </row>
    <row r="52" spans="1:1" ht="13.2" x14ac:dyDescent="0.25">
      <c r="A52"/>
    </row>
    <row r="53" spans="1:1" ht="13.2" x14ac:dyDescent="0.25">
      <c r="A53"/>
    </row>
    <row r="54" spans="1:1" ht="13.2" x14ac:dyDescent="0.25">
      <c r="A54"/>
    </row>
  </sheetData>
  <pageMargins left="0.25" right="0.25" top="0.75" bottom="0.75" header="0.3" footer="0.3"/>
  <pageSetup scale="130" orientation="portrait" horizontalDpi="300" verticalDpi="30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3</vt:i4>
      </vt:variant>
      <vt:variant>
        <vt:lpstr>Named Ranges</vt:lpstr>
      </vt:variant>
      <vt:variant>
        <vt:i4>3</vt:i4>
      </vt:variant>
    </vt:vector>
  </HeadingPairs>
  <TitlesOfParts>
    <vt:vector size="6" baseType="lpstr">
      <vt:lpstr>Detailed P&amp;L</vt:lpstr>
      <vt:lpstr>Summary P&amp;L</vt:lpstr>
      <vt:lpstr>Balance Sheet</vt:lpstr>
      <vt:lpstr>'Balance Sheet'!Print_Area</vt:lpstr>
      <vt:lpstr>'Detailed P&amp;L'!Print_Area</vt:lpstr>
      <vt:lpstr>'Summary P&amp;L'!Print_Area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Profit &amp; Loss [Spreadsheet]</dc:title>
  <dc:creator>Chee-Peng Yao</dc:creator>
  <cp:lastModifiedBy>Chee-Peng Yao</cp:lastModifiedBy>
  <cp:lastPrinted>2019-12-08T07:35:04Z</cp:lastPrinted>
  <dcterms:created xsi:type="dcterms:W3CDTF">2000-09-06T18:26:44Z</dcterms:created>
  <dcterms:modified xsi:type="dcterms:W3CDTF">2019-12-08T08:20:39Z</dcterms:modified>
</cp:coreProperties>
</file>